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DPP-2ND QUARTER 2022\"/>
    </mc:Choice>
  </mc:AlternateContent>
  <xr:revisionPtr revIDLastSave="0" documentId="13_ncr:1_{0A113FA3-3068-46E6-9E4E-17BAC1B74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LIQUIDATED CA" sheetId="12" r:id="rId1"/>
    <sheet name="TRUSTFUND" sheetId="11" r:id="rId2"/>
    <sheet name="CASH FLOW" sheetId="10" r:id="rId3"/>
    <sheet name="SEF" sheetId="9" r:id="rId4"/>
    <sheet name="LDRRM" sheetId="8" r:id="rId5"/>
    <sheet name="20%IRA" sheetId="7" r:id="rId6"/>
  </sheets>
  <externalReferences>
    <externalReference r:id="rId7"/>
  </externalReferences>
  <definedNames>
    <definedName name="_xlnm.Print_Area" localSheetId="5">'20%IRA'!$A$1:$I$134</definedName>
    <definedName name="_xlnm.Print_Area" localSheetId="2">'CASH FLOW'!$A$1:$G$56</definedName>
    <definedName name="_xlnm.Print_Area" localSheetId="4">LDRRM!$A$1:$G$78</definedName>
    <definedName name="_xlnm.Print_Area" localSheetId="0">'UNLIQUIDATED CA'!$A$1:$J$58</definedName>
    <definedName name="_xlnm.Print_Titles" localSheetId="5">'20%IRA'!$8:$9</definedName>
    <definedName name="_xlnm.Print_Titles" localSheetId="4">LDRRM!$8:$11</definedName>
    <definedName name="_xlnm.Print_Titles" localSheetId="1">TRUSTFUND!$7:$8</definedName>
    <definedName name="_xlnm.Print_Titles" localSheetId="0">'UNLIQUIDATED CA'!$3:$10</definedName>
  </definedNames>
  <calcPr calcId="191029"/>
</workbook>
</file>

<file path=xl/calcChain.xml><?xml version="1.0" encoding="utf-8"?>
<calcChain xmlns="http://schemas.openxmlformats.org/spreadsheetml/2006/main">
  <c r="I47" i="12" l="1"/>
  <c r="F47" i="12"/>
  <c r="J45" i="12"/>
  <c r="I45" i="12"/>
  <c r="H45" i="12"/>
  <c r="G45" i="12"/>
  <c r="F45" i="12"/>
  <c r="E45" i="12"/>
  <c r="B45" i="12"/>
  <c r="J32" i="12"/>
  <c r="J47" i="12" s="1"/>
  <c r="I32" i="12"/>
  <c r="H32" i="12"/>
  <c r="H47" i="12" s="1"/>
  <c r="G32" i="12"/>
  <c r="G47" i="12" s="1"/>
  <c r="F32" i="12"/>
  <c r="E32" i="12"/>
  <c r="E47" i="12" s="1"/>
  <c r="B32" i="12"/>
  <c r="B47" i="12" s="1"/>
  <c r="G17" i="11" l="1"/>
  <c r="C17" i="11"/>
  <c r="I50" i="10"/>
  <c r="F45" i="10"/>
  <c r="F41" i="10"/>
  <c r="F46" i="10" s="1"/>
  <c r="F36" i="10"/>
  <c r="F30" i="10"/>
  <c r="F37" i="10" s="1"/>
  <c r="F20" i="10"/>
  <c r="F13" i="10"/>
  <c r="F21" i="10" s="1"/>
  <c r="F48" i="10" s="1"/>
  <c r="F50" i="10" s="1"/>
  <c r="I51" i="10" l="1"/>
  <c r="I36" i="9" l="1"/>
  <c r="I37" i="9" s="1"/>
  <c r="C104" i="8"/>
  <c r="B104" i="8"/>
  <c r="B105" i="8" s="1"/>
  <c r="D103" i="8"/>
  <c r="D102" i="8"/>
  <c r="D101" i="8"/>
  <c r="D100" i="8"/>
  <c r="D99" i="8"/>
  <c r="D95" i="8"/>
  <c r="B93" i="8"/>
  <c r="B92" i="8"/>
  <c r="D91" i="8"/>
  <c r="C91" i="8"/>
  <c r="C90" i="8"/>
  <c r="C92" i="8" s="1"/>
  <c r="C88" i="8"/>
  <c r="E71" i="8"/>
  <c r="F69" i="8"/>
  <c r="F67" i="8"/>
  <c r="E67" i="8"/>
  <c r="E69" i="8" s="1"/>
  <c r="D67" i="8"/>
  <c r="D69" i="8" s="1"/>
  <c r="C67" i="8"/>
  <c r="B67" i="8"/>
  <c r="G66" i="8"/>
  <c r="C66" i="8"/>
  <c r="F65" i="8"/>
  <c r="E65" i="8"/>
  <c r="D65" i="8"/>
  <c r="G65" i="8" s="1"/>
  <c r="G67" i="8" s="1"/>
  <c r="C65" i="8"/>
  <c r="F63" i="8"/>
  <c r="E63" i="8"/>
  <c r="D63" i="8"/>
  <c r="G63" i="8" s="1"/>
  <c r="F62" i="8"/>
  <c r="E62" i="8"/>
  <c r="D62" i="8"/>
  <c r="G62" i="8" s="1"/>
  <c r="F61" i="8"/>
  <c r="G61" i="8" s="1"/>
  <c r="E61" i="8"/>
  <c r="D61" i="8"/>
  <c r="C59" i="8"/>
  <c r="B59" i="8"/>
  <c r="G59" i="8" s="1"/>
  <c r="G58" i="8"/>
  <c r="G57" i="8"/>
  <c r="G56" i="8"/>
  <c r="C56" i="8"/>
  <c r="G55" i="8"/>
  <c r="G54" i="8"/>
  <c r="G53" i="8"/>
  <c r="G52" i="8"/>
  <c r="G51" i="8"/>
  <c r="G50" i="8"/>
  <c r="G49" i="8"/>
  <c r="G48" i="8"/>
  <c r="G47" i="8"/>
  <c r="G46" i="8"/>
  <c r="G45" i="8"/>
  <c r="B42" i="8"/>
  <c r="B69" i="8" s="1"/>
  <c r="G41" i="8"/>
  <c r="G40" i="8"/>
  <c r="G39" i="8"/>
  <c r="C38" i="8"/>
  <c r="G38" i="8" s="1"/>
  <c r="G37" i="8"/>
  <c r="G36" i="8"/>
  <c r="G35" i="8"/>
  <c r="G34" i="8"/>
  <c r="C34" i="8"/>
  <c r="C33" i="8"/>
  <c r="G33" i="8" s="1"/>
  <c r="G32" i="8"/>
  <c r="G31" i="8"/>
  <c r="C31" i="8"/>
  <c r="G30" i="8"/>
  <c r="G29" i="8"/>
  <c r="G28" i="8"/>
  <c r="C27" i="8"/>
  <c r="C42" i="8" s="1"/>
  <c r="G26" i="8"/>
  <c r="G25" i="8"/>
  <c r="G24" i="8"/>
  <c r="F19" i="8"/>
  <c r="F71" i="8" s="1"/>
  <c r="E19" i="8"/>
  <c r="C19" i="8"/>
  <c r="B19" i="8"/>
  <c r="B71" i="8" s="1"/>
  <c r="G18" i="8"/>
  <c r="D17" i="8"/>
  <c r="G17" i="8" s="1"/>
  <c r="G16" i="8"/>
  <c r="G15" i="8"/>
  <c r="G14" i="8"/>
  <c r="G13" i="8"/>
  <c r="C105" i="8" l="1"/>
  <c r="C69" i="8"/>
  <c r="G42" i="8"/>
  <c r="G69" i="8" s="1"/>
  <c r="G19" i="8"/>
  <c r="G71" i="8" s="1"/>
  <c r="C71" i="8"/>
  <c r="C93" i="8"/>
  <c r="D19" i="8"/>
  <c r="D71" i="8" s="1"/>
  <c r="D88" i="8"/>
  <c r="G27" i="8"/>
  <c r="D90" i="8"/>
  <c r="D92" i="8" s="1"/>
  <c r="D104" i="8"/>
  <c r="D105" i="8" l="1"/>
  <c r="D9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Pangasinan Accounting</author>
  </authors>
  <commentList>
    <comment ref="I11" authorId="0" shapeId="0" xr:uid="{F5EB32C5-EB66-4066-8F48-F70F3179B42E}">
      <text>
        <r>
          <rPr>
            <b/>
            <sz val="9"/>
            <color indexed="81"/>
            <rFont val="Tahoma"/>
            <family val="2"/>
          </rPr>
          <t>Pangasinan Accounting: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Lenovo</author>
  </authors>
  <commentList>
    <comment ref="A8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My 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<sst xmlns="http://schemas.openxmlformats.org/spreadsheetml/2006/main" count="669" uniqueCount="411">
  <si>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</si>
  <si>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</si>
  <si>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</si>
  <si>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</si>
  <si>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</si>
  <si>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</si>
  <si>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</si>
  <si>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</si>
  <si>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</si>
  <si>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</si>
  <si>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</si>
  <si>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</si>
  <si>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</si>
  <si>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</si>
  <si>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</si>
  <si>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</si>
  <si>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Mangatarem</t>
  </si>
  <si>
    <t>Pangasinan</t>
  </si>
  <si>
    <t>Lingayen</t>
  </si>
  <si>
    <t>Laoac</t>
  </si>
  <si>
    <t>Sta. Barbara</t>
  </si>
  <si>
    <t>Asingan</t>
  </si>
  <si>
    <t>San Nicolas</t>
  </si>
  <si>
    <t>Mangaldan</t>
  </si>
  <si>
    <t>San Carlos City</t>
  </si>
  <si>
    <t>Dasol</t>
  </si>
  <si>
    <t>Mapandan</t>
  </si>
  <si>
    <t>Manaoag</t>
  </si>
  <si>
    <t>Agno</t>
  </si>
  <si>
    <t>Bautista</t>
  </si>
  <si>
    <t>San Quintin</t>
  </si>
  <si>
    <t>Villasis</t>
  </si>
  <si>
    <t>Binmaley</t>
  </si>
  <si>
    <t>Bugallon</t>
  </si>
  <si>
    <t>Bolinao</t>
  </si>
  <si>
    <t>Tayug</t>
  </si>
  <si>
    <t>San Fabian</t>
  </si>
  <si>
    <t>San Manuel</t>
  </si>
  <si>
    <t>Umingan</t>
  </si>
  <si>
    <t>Malasiqui</t>
  </si>
  <si>
    <t>Calasiao</t>
  </si>
  <si>
    <t>San Jacinto</t>
  </si>
  <si>
    <t>Mabini</t>
  </si>
  <si>
    <t>Anda</t>
  </si>
  <si>
    <t>Aguilar</t>
  </si>
  <si>
    <t>Basista</t>
  </si>
  <si>
    <t>Infanta</t>
  </si>
  <si>
    <t xml:space="preserve"> Concreting brgy. roads / pathwalk / fabrication / Installation of Solar Street Lights @ various barangays ,Laoac,Pangasinan </t>
  </si>
  <si>
    <t xml:space="preserve">Construction of Multi - Purpose Bldg. / Barangay Hall @ Brgy. Ketegan, Bautista,Pangasinan </t>
  </si>
  <si>
    <t xml:space="preserve">Construction / Installation of solar street lights and concreting of barangay roads @ various barangays , Mangaldan,Pangasinan </t>
  </si>
  <si>
    <t xml:space="preserve">Construction / Installation of solar street lights @ various barangays ,Urbiztondo,Pangasinan </t>
  </si>
  <si>
    <t xml:space="preserve">Concreting of pathwalk barangay road &amp; contsruction / installation of solar  street lights @ various barangays, Calasiao ,Pangasinan </t>
  </si>
  <si>
    <t xml:space="preserve">Concreting of pathwalk &amp; contsruction / installation of solar dryer &amp; Construction / installation of solar street lights @ various barangays, Malasiqui ,Pangasinan </t>
  </si>
  <si>
    <t xml:space="preserve">Construction / Installation of solar street lights &amp; concreting of barangay roads / FMR @ various barangays ,Basista,Pangasinan </t>
  </si>
  <si>
    <t xml:space="preserve">Construction / Installation of solar street lights @ various barangays , Bugallon,Pangasinan </t>
  </si>
  <si>
    <t xml:space="preserve"> Construction / Installation of solar street lights @ various barangays , Bugallon,Pangasinan </t>
  </si>
  <si>
    <t xml:space="preserve">Construction / Installation of solar street lights @ various barangays , San Jacinto,Pangasinan </t>
  </si>
  <si>
    <t xml:space="preserve">Construction / Installation of solar street lights &amp; concreting of barangay road @ various barangays , San Manuel,Pangasinan </t>
  </si>
  <si>
    <t xml:space="preserve">Construction / Installation of solar street lights &amp; concreting of barangay roads@ Villasis,Pangasinan </t>
  </si>
  <si>
    <t xml:space="preserve">Construction / Installation of solar street lights &amp; concreting with Stone Masonry barangay road @ various barangays , San Nicolas,Pangasinan </t>
  </si>
  <si>
    <t xml:space="preserve">Construction / Installation of solar street lights @ various barangays , Mapandan,Pangasinan </t>
  </si>
  <si>
    <t xml:space="preserve">Construction / Installation of solar street light,concreting of pathwalk &amp; Construction of Solar Dryer @ various barangays , Malasiqui,Pangasinan </t>
  </si>
  <si>
    <t xml:space="preserve">Concreting of pathwalk &amp; barangay road, construction / installation of solar dryer &amp; Construction / installation of solar street lights @ various barangays, Mangatarem,Pangasinan </t>
  </si>
  <si>
    <t xml:space="preserve">Concreting of farm to market road &amp; construction / installation of solar street lights @ various barangays ,Sto. Mangatarem,Pangasinan </t>
  </si>
  <si>
    <t xml:space="preserve">Construction / Installation of solar street lights @ various barangays ,Mangatarem,Pangasinan </t>
  </si>
  <si>
    <t xml:space="preserve">Concreting of shoulder / brgy. road &amp; construction / installation of solar street lights @ various brgys. , Agno,Pangasinan </t>
  </si>
  <si>
    <t xml:space="preserve">Concreting of farm to market road / Brgy. Road &amp; Construction / installation of solar street lights @ various barangays ,Agno,Pangasinan </t>
  </si>
  <si>
    <t xml:space="preserve">Concreting of pathwalk &amp; contsruction / installation of solar street lights @ various barangays, Binmaley ,Pangasinan </t>
  </si>
  <si>
    <t xml:space="preserve">Construction / Installation of solar street lights @ various barangays ,San Fabian,Pangasinan </t>
  </si>
  <si>
    <t xml:space="preserve">Concreting of pathwalk &amp; barangay road &amp; Construction / installation of solar lights @ various barangays, Lingayen,Pangasinan </t>
  </si>
  <si>
    <t xml:space="preserve">Concreting of barangay road &amp; Construction / installation ofsolar lights @ various barangays, Binmaley ,Pangasinan </t>
  </si>
  <si>
    <t xml:space="preserve">Concreting of pathwalk barangay road &amp; contsruction of solar dryer &amp; Construction / installation of solar street lights @ various barangays, Malasiqui ,Pangasinan </t>
  </si>
  <si>
    <t xml:space="preserve">Concreting of barangay roads / pathwalks &amp; Construction / Installation of Solar Street Lights @ various barangays ,Lingayen,Pangasinan </t>
  </si>
  <si>
    <t xml:space="preserve">Construction / Installation of solar street lights @ various barangays , Villasis,Pangasinan </t>
  </si>
  <si>
    <t xml:space="preserve">Concreting of pathwalk &amp; barangay road &amp; Construction / installation of solar street lights @ various barangays, Binmaley,Pangasinan </t>
  </si>
  <si>
    <t xml:space="preserve">Construction / Installation of solar street lights , Construction of Solar Dryer &amp; concreting of barangay roads@ various barangays,San Carlos City,Pangasinan </t>
  </si>
  <si>
    <t xml:space="preserve"> Construction / Installation of solar street lights &amp; concreting of barangay road @ various barangays , Mabini,Pangasinan </t>
  </si>
  <si>
    <t xml:space="preserve">Concreting of barangay road and installation of solar street lights @ various barangays , Mabini,Pangasinan </t>
  </si>
  <si>
    <t xml:space="preserve">Construction / Installation of solar street lights &amp; Concreting with stone masonry of brgy. roads @ various barangays , San Nicolas,Pangasinan </t>
  </si>
  <si>
    <t xml:space="preserve">Construction / Installation of solar street lights &amp; concreting of pathwalk / farm to market road @ various barangays , Binalonan,Pangasinan </t>
  </si>
  <si>
    <t xml:space="preserve">Construction of bleachers / Solar dryer, Construction / Installation of Solar Street Lights &amp; Concreting of Brgy. Road @ various barangays,Umingan,Pangasinan </t>
  </si>
  <si>
    <t xml:space="preserve">Construction / Installation of solar street lights &amp; concreting of pathwalk / barangay road @ various barangays ,Lingayen,Pangasinan </t>
  </si>
  <si>
    <t xml:space="preserve">Construction / Installation of solar street lights &amp; Concreting of Pathwalk @ various barangays , San Fabian,Pangasinan </t>
  </si>
  <si>
    <t xml:space="preserve">Concreting of barangay road / pathwalk &amp; Construction / installation of solar lights @ various barangays,Malasiqui ,Pangasinan </t>
  </si>
  <si>
    <t xml:space="preserve">Construction / Installation of solar street lights &amp; Concreting of farm to market road @ various barangays , Mangatarem,Pangasinan </t>
  </si>
  <si>
    <t xml:space="preserve">Construction / Installation of solar street lights &amp; Concreting of Pathwalk / Brgy. Roads @ various barangays , San Quintin,Pangasinan </t>
  </si>
  <si>
    <t xml:space="preserve">Construction / Installation of solar street lights &amp; Concreting of Pathwalk @ various barangays , Sta. Barbara ,Pangasinan </t>
  </si>
  <si>
    <t xml:space="preserve">Construction / Installation of solar street lights @ various barangay road barangays , Manaoag ,Pangasinan </t>
  </si>
  <si>
    <t xml:space="preserve">Construction / Installation of solar street lights @ various barangays , Mapandan ,Pangasinan </t>
  </si>
  <si>
    <t xml:space="preserve">Construction of Solar Dryer, Concreting of brgy. road / pathwalk &amp; Construction / Installation of solar street lights @ various barangays,Manaoag,Pangasinan </t>
  </si>
  <si>
    <t xml:space="preserve">Construction / Installation of solar street lights @ various barangays , Mangaldan ,Pangasinan </t>
  </si>
  <si>
    <t xml:space="preserve">Construction / Installation of solar street lights &amp; concreting of barangay road &amp; construction of solar dryer @ various barangays , San Carlos City,Pangasinan </t>
  </si>
  <si>
    <t xml:space="preserve">Concreting of Pathwalk &amp; Construction / Installation of solar street lights @ various barangays , Calasiao ,Pangasinan </t>
  </si>
  <si>
    <t xml:space="preserve">Concreting of barangay road &amp; Construction / Installation of solar street lights @ various barangays , Binmaley ,Pangasinan </t>
  </si>
  <si>
    <t xml:space="preserve">Concreting of Pathwalk / barangay roads &amp; Construction / Installation of solar street lights @ various barangays , Binmaley ,Pangasinan </t>
  </si>
  <si>
    <t xml:space="preserve">Concreting of barangay road &amp; Construction / Installation of solar street lights @ various barangays , Lingayen ,Pangasinan </t>
  </si>
  <si>
    <t xml:space="preserve">Construction / Installation of solar street lights &amp; Construction of slope protection stone masonry &amp; Concreting of pathwalk @ various barangays , Tayug ,Pangasinan </t>
  </si>
  <si>
    <t xml:space="preserve">Replacement of day care center , construction of perimeter fence , construction / installation of solar street lights &amp; concreting of pathwalk @ various barangays,Calasiao,Pangasinan </t>
  </si>
  <si>
    <t xml:space="preserve">Construction / Installation of solar Street Lights @ various barangays , Urdaneta City. Pangasinan </t>
  </si>
  <si>
    <t xml:space="preserve">Constructions of Solar Dryer/ Roofing of Covered court, Construction/ Installations of Solar Street Lights &amp; Concreting of Brgy Road @ Various barangays , Umingan Pangasinan </t>
  </si>
  <si>
    <t xml:space="preserve">Concreting of Brgy. Road &amp; Construction/ Installation of Solar Street Lights @ various Barangays , Lingayen Pangasinan </t>
  </si>
  <si>
    <t xml:space="preserve">Construction/Installation of Solar Street Lights Concreting of brgy. Road / Pathwalk @ various barangay, Sta Barbara , Pangasinan </t>
  </si>
  <si>
    <t>Construction/Installation of Solar Street Lights and Concreting of farm to market road/barangay road at various barangay, Agno</t>
  </si>
  <si>
    <t>Concreting of pathwalks/farm to market road and construction/installation of Solar Street Lights at various barangays in Aguilar</t>
  </si>
  <si>
    <t>Construction/Installation of Solar Street Lights at various barangays, Bugallon</t>
  </si>
  <si>
    <t>Concreting of farm to market road and construction/installation of Solar Street Lights at various barangays, Mangatarem</t>
  </si>
  <si>
    <t>Construction/Installation of Solar Street Lights of Contreting of barangay road/ farm to market road at various barangays,  San Fabian</t>
  </si>
  <si>
    <t>Construction/Installation of Solar Street Lights at various barangays, Asingan</t>
  </si>
  <si>
    <t>Construction/Installation of Solar Street Lights at various barangays, San Manuel</t>
  </si>
  <si>
    <t>Construction/Installation of Solar Street Lights at various barangays, San Quintin</t>
  </si>
  <si>
    <t>Construction/Installation of Solar Street Lights, Concreting of pathwalks, contruction of drainage canal and completion of barangay hall at various barangays, Sta. Barbara</t>
  </si>
  <si>
    <t>Concreting of Barangay Roads/ FMR at various barangays, Basista</t>
  </si>
  <si>
    <t>Concreting of Barangay Roads/ Pathwalks at various barangays, San Nicolas</t>
  </si>
  <si>
    <t>Construction/Concreting of barangay road/pathwalks with slope protection at various barangays, San Nicolas</t>
  </si>
  <si>
    <t>Concreting of barangay road at Calsib, Aguilar</t>
  </si>
  <si>
    <t>Concreting of barangay roads @ various barangays,Infanta,Pangasinan</t>
  </si>
  <si>
    <t>Concreting / Gravelling of various Barangay Roads @ Dasol,Pangasinan</t>
  </si>
  <si>
    <t>Construction of drainage canal / concreting with Stone Masonry of barangay roads @ various barangays,San Nicolas,Pangasinan</t>
  </si>
  <si>
    <t>Blocktopping of barangay road at Barangay Labuan, San Quintin</t>
  </si>
  <si>
    <t>Asphalting of PPH compound, San Carlos City</t>
  </si>
  <si>
    <t>Blocktopping of barangay road at Barangay Bayaoas, Aguilar</t>
  </si>
  <si>
    <t>Concreting of Pathwalks at barangay Imbo, Anda</t>
  </si>
  <si>
    <t>Blocktopping of barangay road at Barangay Balangobong, Lingayen</t>
  </si>
  <si>
    <t>Asphalting of road going to wharf at Barangay Carot, Anda</t>
  </si>
  <si>
    <t>Asphalting of road at Barangay Dolaoan, Anda</t>
  </si>
  <si>
    <t>Concreting of pathwalk/farm to market road at various barangays, Aguilar</t>
  </si>
  <si>
    <t>Blocktopping of Brgy. Road @ Brgy. Nagkaysa,San Nicolas,Pangasinan</t>
  </si>
  <si>
    <t>10 units axial pump with engine to be awarded to various Farmers and Fisherfolks Assoc. in Pangasinan in support to Food Production component of ABIG Pangasinan</t>
  </si>
  <si>
    <t>Drilling of 1 unit Point Source and Construction of water system at Provincial Waste Management Building, Pob. Bugallon</t>
  </si>
  <si>
    <t>Drilling of 1 unit  Point Source and Construction of Water System at Mat. Recovery Facility and Hazardous Waste Building, Bugallon</t>
  </si>
  <si>
    <t>Urbiztondo</t>
  </si>
  <si>
    <t>Binalonan</t>
  </si>
  <si>
    <t>Urdaneta</t>
  </si>
  <si>
    <t>Planning materials to be used in propagation and production of multi-species mangrove seedling at Provincial Mangrove Information Center and Nursery, Bolinao Field Station in Arnedo Bolinao,Pangasinan</t>
  </si>
  <si>
    <t>Kasoy seeds (matured) to be used for propagation and production of fruit tree seedlings and forest tree seedlings at PAgO Bolinao Field Station in Arnedo,Bolinao,Pangasinan</t>
  </si>
  <si>
    <t>FOR THE 2nd QUARTER, CY 2022</t>
  </si>
  <si>
    <t>Repair retrofitting of bridge at San Carlos City</t>
  </si>
  <si>
    <t xml:space="preserve"> Asphalting of barangay road at Barangay Macalaeng, Anda</t>
  </si>
  <si>
    <t>Various fruit tee Seedling for reforestation Program of the Province of Pangasinan</t>
  </si>
  <si>
    <t>Amortization of Principal and Interest on Loan to the LBP</t>
  </si>
  <si>
    <t xml:space="preserve">Calasiao </t>
  </si>
  <si>
    <t xml:space="preserve">Malasiqui </t>
  </si>
  <si>
    <t xml:space="preserve">Binmaley </t>
  </si>
  <si>
    <t>Fabian</t>
  </si>
  <si>
    <t xml:space="preserve"> San Jacinto</t>
  </si>
  <si>
    <t>FMR @ various barangays ,Basista</t>
  </si>
  <si>
    <t>Road &amp; Construction / installation of solar street lights @ various barangays ,Agno</t>
  </si>
  <si>
    <t>Construction of Solar Dryer &amp; concreting of barangay roads@ various barangays,San Carlos City</t>
  </si>
  <si>
    <t>Barbara</t>
  </si>
  <si>
    <t>Urdaneta City. Pangasinan</t>
  </si>
  <si>
    <t>Installation of Solar Street Lights @ various barangays ,Lingayen</t>
  </si>
  <si>
    <t xml:space="preserve">Sta Barbara </t>
  </si>
  <si>
    <t xml:space="preserve">Constructions / Installation of Solar Street lights, Constructions of Drainage Canal / Health Center &amp; Concerting of Pathways of Various Barangays Manaoag ,Pangasinan </t>
  </si>
  <si>
    <t>San Anda</t>
  </si>
  <si>
    <t>San Aguilar</t>
  </si>
  <si>
    <t>Improvement of roof deck and parapet walls at Sison Auditorium, Capitol Comp.</t>
  </si>
  <si>
    <t>Construction/Installation of 9 units Solar St. Lights at Barangay Lapalo, San Manuel</t>
  </si>
  <si>
    <t>Construction/Installation of Solar St. Lights at various barangays, Urdaneta City</t>
  </si>
  <si>
    <t xml:space="preserve"> Construction/ Installation of Solar St, Lights and Concreting of Pathwalks barangay roads at various barangays, San Quintin</t>
  </si>
  <si>
    <t xml:space="preserve"> </t>
  </si>
  <si>
    <t>ON-GOING</t>
  </si>
  <si>
    <t>COMPLETED</t>
  </si>
  <si>
    <t>completed</t>
  </si>
  <si>
    <t>May 2022</t>
  </si>
  <si>
    <t>June 2022</t>
  </si>
  <si>
    <t>aGNO</t>
  </si>
  <si>
    <t>06/6/2022</t>
  </si>
  <si>
    <t>Equipments Only</t>
  </si>
  <si>
    <t>Loan</t>
  </si>
  <si>
    <t>Materials Only</t>
  </si>
  <si>
    <t>Seedlings Only</t>
  </si>
  <si>
    <t>We hereby certify that we have reviewed the contents and hereby attest to the veracity and correctness of the data or information contained in this document.</t>
  </si>
  <si>
    <t>Provincial Accountant</t>
  </si>
  <si>
    <t>Governor</t>
  </si>
  <si>
    <t>PHYSICALLY COMPLETED</t>
  </si>
  <si>
    <t>Not Stated</t>
  </si>
  <si>
    <t>ARTURO V. SORIANO, CPA</t>
  </si>
  <si>
    <t>HON. AMADO I. ESPINO III</t>
  </si>
  <si>
    <t>FDP Form 8 - Local Disaster Risk Reduction and Management Fund Utilization</t>
  </si>
  <si>
    <t>(COA Form)</t>
  </si>
  <si>
    <t>LOCAL DISASTER RISK REDUCTION AND MANAGEMENT FUND UTILIZATION</t>
  </si>
  <si>
    <t>As of June 2022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</si>
  <si>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</si>
  <si>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</si>
  <si>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</si>
  <si>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</si>
  <si>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</si>
  <si>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</si>
  <si>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</si>
  <si>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</si>
  <si>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</si>
  <si>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</si>
  <si>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</si>
  <si>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</si>
  <si>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</si>
  <si>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</si>
  <si>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</si>
  <si>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</si>
  <si>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</si>
  <si>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</si>
  <si>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LDRRMF (General Fund)</t>
  </si>
  <si>
    <t>Food Supplies</t>
  </si>
  <si>
    <t>Office Supplies</t>
  </si>
  <si>
    <t>Disaster Response &amp; Rescue Equipment</t>
  </si>
  <si>
    <t>Other Maintenance and Operating Expenses</t>
  </si>
  <si>
    <t>IT Equipment &amp; Software</t>
  </si>
  <si>
    <t>Other Machinery and Equipment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</si>
  <si>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</si>
  <si>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</si>
  <si>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</si>
  <si>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</si>
  <si>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</si>
  <si>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Office Equipment</t>
  </si>
  <si>
    <t>Medical Equipment</t>
  </si>
  <si>
    <t>Furnitures &amp; Fixtures</t>
  </si>
  <si>
    <t>Other Structures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</si>
  <si>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</si>
  <si>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</si>
  <si>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</si>
  <si>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</si>
  <si>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 xml:space="preserve"> (GF) SUB-TOTAL</t>
  </si>
  <si>
    <t>LDRRMF (Continuing)</t>
  </si>
  <si>
    <t>Info. &amp; Comm. Tech.</t>
  </si>
  <si>
    <t>Comm. Equipment</t>
  </si>
  <si>
    <t>Disaster Response</t>
  </si>
  <si>
    <t>Other Supplies and Materials Invtry.</t>
  </si>
  <si>
    <t>IT Equipment and Software</t>
  </si>
  <si>
    <t>Other Transportation Equipment</t>
  </si>
  <si>
    <t>Watercrafts</t>
  </si>
  <si>
    <t>Motor Vehicles</t>
  </si>
  <si>
    <t>Other Maintenance &amp; Operating Exp</t>
  </si>
  <si>
    <t>CIP- Infrastructure Assets</t>
  </si>
  <si>
    <t>(Continuing) SUB-TOTAL</t>
  </si>
  <si>
    <t>LDRRMF (Trust Fund)</t>
  </si>
  <si>
    <t xml:space="preserve">COVID-19 Related Expenses </t>
  </si>
  <si>
    <t>(TF) SUB-TOTAL</t>
  </si>
  <si>
    <t>Total Utilization                                        (GF, Continuing &amp; TF)</t>
  </si>
  <si>
    <t>Unutilized Balance</t>
  </si>
  <si>
    <t>I hereby certify that I have reviewed the contents and hereby attest to the veracity and correctness of the data or information contained in this document.</t>
  </si>
  <si>
    <t>Noted by:</t>
  </si>
  <si>
    <t>Amount</t>
  </si>
  <si>
    <t>Available</t>
  </si>
  <si>
    <t>Utilized</t>
  </si>
  <si>
    <t>Balance</t>
  </si>
  <si>
    <t xml:space="preserve">Current Year Appropriation: </t>
  </si>
  <si>
    <r>
      <t xml:space="preserve">   Quick Response Fund (QRF) - </t>
    </r>
    <r>
      <rPr>
        <b/>
        <sz val="12"/>
        <color rgb="FF669900"/>
        <rFont val="Arial"/>
        <family val="2"/>
      </rPr>
      <t>30%</t>
    </r>
  </si>
  <si>
    <r>
      <t xml:space="preserve">       Mitigation Fund (MF)           - </t>
    </r>
    <r>
      <rPr>
        <b/>
        <sz val="12"/>
        <color rgb="FF669900"/>
        <rFont val="Arial"/>
        <family val="2"/>
      </rPr>
      <t>70%</t>
    </r>
  </si>
  <si>
    <t xml:space="preserve">              MOOE</t>
  </si>
  <si>
    <t xml:space="preserve">              Capital Outlay</t>
  </si>
  <si>
    <t xml:space="preserve">                  Sub-Total</t>
  </si>
  <si>
    <t xml:space="preserve">       Grand Total</t>
  </si>
  <si>
    <t xml:space="preserve">Continuing Appropriation: </t>
  </si>
  <si>
    <t>CY 2015-2019</t>
  </si>
  <si>
    <t>Special Trust Fund:</t>
  </si>
  <si>
    <t>CY 2017</t>
  </si>
  <si>
    <t>CY 2018</t>
  </si>
  <si>
    <t>CY 2019</t>
  </si>
  <si>
    <t>CY 2020</t>
  </si>
  <si>
    <t>Local Gov't. Support Fund NDRMM FY 2020</t>
  </si>
  <si>
    <t>Special Trust Fund Sub-Total</t>
  </si>
  <si>
    <t>FDP Form 11 - SEF Utilization</t>
  </si>
  <si>
    <t>(SEF Budget Accountability Form No. 1)</t>
  </si>
  <si>
    <t>REPORT OF SEF UTILIZATION</t>
  </si>
  <si>
    <t>For the Quarter Ending June 30, 2022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</si>
  <si>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</si>
  <si>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</si>
  <si>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</si>
  <si>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</si>
  <si>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</si>
  <si>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</si>
  <si>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</si>
  <si>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</si>
  <si>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</si>
  <si>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</si>
  <si>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</si>
  <si>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</si>
  <si>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</si>
  <si>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</si>
  <si>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</si>
  <si>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PROVINCE OF PANGASINAN</t>
  </si>
  <si>
    <t>GENERAL FUND</t>
  </si>
  <si>
    <t>Statement of Cash Flows</t>
  </si>
  <si>
    <t>For the Month-Ended June 30,2022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</si>
  <si>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</si>
  <si>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</si>
  <si>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</si>
  <si>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</si>
  <si>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</si>
  <si>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</si>
  <si>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</si>
  <si>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</si>
  <si>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</si>
  <si>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</si>
  <si>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</si>
  <si>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</si>
  <si>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</si>
  <si>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</si>
  <si>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</si>
  <si>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</si>
  <si>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</si>
  <si>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</si>
  <si>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</si>
  <si>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the refund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</si>
  <si>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</si>
  <si>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</si>
  <si>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</si>
  <si>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</si>
  <si>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</si>
  <si>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</si>
  <si>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</si>
  <si>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</si>
  <si>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</si>
  <si>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</si>
  <si>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</si>
  <si>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</si>
  <si>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</si>
  <si>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</si>
  <si>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</si>
  <si>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Balance - January 1,2022</t>
  </si>
  <si>
    <t>Cash Balance-June 30,2022</t>
  </si>
  <si>
    <t xml:space="preserve">Certified Correct: </t>
  </si>
  <si>
    <t xml:space="preserve"> Provincial Accountant</t>
  </si>
  <si>
    <t>FDP Form 6 - Trust Fund Utilization</t>
  </si>
  <si>
    <t>CONSOLIDATED QUARTERLY REPORT ON GOVERNMENT PROJECTS, PROGRAMS or ACTIVITIES</t>
  </si>
  <si>
    <t>FOR THE APRIL - JUNE  QUARTER, CY 2022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</si>
  <si>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</si>
  <si>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</si>
  <si>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</si>
  <si>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</si>
  <si>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</si>
  <si>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</si>
  <si>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</si>
  <si>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</si>
  <si>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</si>
  <si>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Payment of 760 sets fishing gears and 8 units pond Seine Nets for rehabilitation assistance to Agri-fishery sector-Marginal Fisherfolk affected by calamities  in Pangasinan</t>
  </si>
  <si>
    <t>Funds from LGSF - DRRAP</t>
  </si>
  <si>
    <t xml:space="preserve">Payment for Land Development Works of Aplaya West Resettlement Project at Brgy. Pangapisan Norte Lingayen, Pangasinan </t>
  </si>
  <si>
    <t>Lingayen, Pangasinan</t>
  </si>
  <si>
    <t>Funds from NHA</t>
  </si>
  <si>
    <t xml:space="preserve">Payment of 3 units ambulance </t>
  </si>
  <si>
    <t>Funds from Sual - RWMHEEF</t>
  </si>
  <si>
    <t>Rehabilitation of Basista-Urbiztondo Road (Phase II) Basista, Pangasinan</t>
  </si>
  <si>
    <t>Basista, Pangasinan</t>
  </si>
  <si>
    <t>Funds from DILG-CMGP</t>
  </si>
  <si>
    <t>Payment of 2 units Multi-Purpose Rescue Vehicle with emergency medical and rescue equipment (brand new) to be used in the conduct of response operations at PDRRMO Lingayen, Pangasinan</t>
  </si>
  <si>
    <t>Funds from LGSF - NDRMM</t>
  </si>
  <si>
    <t>Construction of Public Park at Brgy. Libsong East Lingayen, Pangasinan</t>
  </si>
  <si>
    <t>Funds from LGSF - Other FA</t>
  </si>
  <si>
    <t>Construction of Multi-Purpose Building/Evacuation Center (Phase 1) at Bugallon, Pangasinan</t>
  </si>
  <si>
    <t>Payment of 1 unit Dump Truck (brand new) for the additional Unit to haul/transport garbage for disposal at designated site</t>
  </si>
  <si>
    <t>TOTAL</t>
  </si>
  <si>
    <t>HON.  AMADO I. ESPINO III</t>
  </si>
  <si>
    <t>FDP Form 12- Unliquidated Cash Advances</t>
  </si>
  <si>
    <t>UNLIQUIDATED CASH ADVANCES</t>
  </si>
  <si>
    <t>As of June 30, 2022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</si>
  <si>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</si>
  <si>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</si>
  <si>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</si>
  <si>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</si>
  <si>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</si>
  <si>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</si>
  <si>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</si>
  <si>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</si>
  <si>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</si>
  <si>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</si>
  <si>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</si>
  <si>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</si>
  <si>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</si>
  <si>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</si>
  <si>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</si>
  <si>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</si>
  <si>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Evelyn Dismaya</t>
  </si>
  <si>
    <t>Pymt of attendance to the ALSWDOPI Jubilee-25th LSWDO's National Social Welfare &amp; Devt Forum &amp; General Assembly</t>
  </si>
  <si>
    <t>Faerie Angelique Vinluan</t>
  </si>
  <si>
    <t>Johann Dominique Damian</t>
  </si>
  <si>
    <t>Rocell Dizon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</si>
  <si>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</si>
  <si>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</si>
  <si>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</si>
  <si>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</si>
  <si>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</si>
  <si>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</si>
  <si>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</si>
  <si>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</si>
  <si>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</si>
  <si>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</si>
  <si>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</si>
  <si>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</si>
  <si>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</si>
  <si>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</si>
  <si>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</si>
  <si>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</si>
  <si>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</si>
  <si>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Melody Claire Sison</t>
  </si>
  <si>
    <t>5/13/2022</t>
  </si>
  <si>
    <t>MELODY CLAIRE SISON-To Cash Advance To Defray Expenses To Be Incurred For Tipping Fees For The Disposal Of Garbage To Metro Clark</t>
  </si>
  <si>
    <t>Maria Luisa A. Elduayan</t>
  </si>
  <si>
    <t>Maria Luisa A. Elduayan- cash advance  expenses (2022 Art in Workplace) a tribute to farmers PR# 4253 (2/20/2022)</t>
  </si>
  <si>
    <t>Christine Joy C. Santos</t>
  </si>
  <si>
    <t>03/08/2022</t>
  </si>
  <si>
    <t>CHRISTINE JOY SANTOS-Cash Advance For Iso 9002:2015 Certification Stage 1 Audit</t>
  </si>
  <si>
    <t>Alex F. Ferrer</t>
  </si>
  <si>
    <t>03/04/2022</t>
  </si>
  <si>
    <t xml:space="preserve">Alex F. Ferrer - cash advance to defray expenses for the meals and snacks, training kit, misc for use of PESO in the conduct of MSTP trainings on March 28 </t>
  </si>
  <si>
    <t>Alex Sevilla</t>
  </si>
  <si>
    <t xml:space="preserve">Alex T. Sevilla, Jr. - pymt of cash advance for the conduct Training of Trainers (TOT) for Cooperative Authority Accredited Training Providers </t>
  </si>
  <si>
    <t>Rodolfo M. Cortez</t>
  </si>
  <si>
    <t>06/20/1996</t>
  </si>
  <si>
    <t>04/10/1997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</si>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</sst>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mm/dd/yyyy;@"/>
    <numFmt numFmtId="166" formatCode="_(&quot;₱&quot;* #,##0.00_);_(&quot;₱&quot;* \(#,##0.00\);_(&quot;₱&quot;* &quot;-&quot;??_);_(@_)"/>
    <numFmt numFmtId="167" formatCode="_(\P* #,##0.00_);_(\P* \(#,##0.00\);_(&quot;$&quot;* &quot;-&quot;??_);_(@_)"/>
    <numFmt numFmtId="168" formatCode="_(\P* #,##0.00_);_(* \(#,##0.00\);_(* &quot;-&quot;??_);_(@_)"/>
    <numFmt numFmtId="169" formatCode="0.000%"/>
    <numFmt numFmtId="170" formatCode="mm/dd/yy;@"/>
    <numFmt numFmtId="171" formatCode="_(\P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Arial"/>
      <family val="2"/>
    </font>
    <font>
      <b/>
      <sz val="12"/>
      <color rgb="FF669900"/>
      <name val="Arial"/>
      <family val="2"/>
    </font>
    <font>
      <b/>
      <i/>
      <sz val="12"/>
      <color rgb="FF006600"/>
      <name val="Arial"/>
      <family val="2"/>
    </font>
    <font>
      <b/>
      <sz val="12"/>
      <name val="Arial"/>
      <family val="2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42">
    <xf numFmtId="0" fontId="0" fillId="0" borderId="0" xfId="0"/>
    <xf numFmtId="0" fontId="3" fillId="0" borderId="0" xfId="0" applyFont="1"/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Font="1" applyBorder="1" applyAlignment="1">
      <alignment vertical="center"/>
    </xf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0" fillId="0" borderId="4" xfId="1" applyFont="1" applyFill="1" applyBorder="1" applyAlignment="1">
      <alignment vertical="center"/>
    </xf>
    <xf numFmtId="164" fontId="3" fillId="0" borderId="0" xfId="1" applyFont="1"/>
    <xf numFmtId="0" fontId="4" fillId="0" borderId="7" xfId="0" applyFont="1" applyBorder="1" applyAlignment="1">
      <alignment horizontal="center" vertical="center" wrapText="1"/>
    </xf>
    <xf numFmtId="164" fontId="3" fillId="0" borderId="1" xfId="1" applyFont="1" applyBorder="1" applyAlignment="1">
      <alignment vertical="center" wrapText="1"/>
    </xf>
    <xf numFmtId="164" fontId="4" fillId="0" borderId="4" xfId="1" applyFont="1" applyFill="1" applyBorder="1" applyAlignment="1">
      <alignment vertical="center"/>
    </xf>
    <xf numFmtId="0" fontId="3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9" fontId="4" fillId="0" borderId="4" xfId="7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4" fillId="0" borderId="4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4" fontId="3" fillId="0" borderId="0" xfId="0" applyNumberFormat="1" applyFont="1"/>
    <xf numFmtId="14" fontId="4" fillId="0" borderId="4" xfId="1" applyNumberFormat="1" applyFont="1" applyBorder="1" applyAlignment="1">
      <alignment vertical="center"/>
    </xf>
    <xf numFmtId="14" fontId="4" fillId="0" borderId="1" xfId="1" applyNumberFormat="1" applyFont="1" applyBorder="1" applyAlignment="1">
      <alignment vertical="center"/>
    </xf>
    <xf numFmtId="165" fontId="4" fillId="0" borderId="4" xfId="1" quotePrefix="1" applyNumberFormat="1" applyFont="1" applyBorder="1" applyAlignment="1">
      <alignment horizontal="center" vertical="center"/>
    </xf>
    <xf numFmtId="14" fontId="4" fillId="0" borderId="4" xfId="1" quotePrefix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4" fontId="4" fillId="0" borderId="4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9" fontId="6" fillId="0" borderId="0" xfId="2" applyNumberFormat="1" applyFont="1" applyBorder="1" applyAlignment="1">
      <alignment horizontal="center" vertical="center"/>
    </xf>
    <xf numFmtId="164" fontId="6" fillId="2" borderId="0" xfId="2" applyNumberFormat="1" applyFont="1" applyFill="1" applyBorder="1" applyAlignment="1">
      <alignment vertical="center"/>
    </xf>
    <xf numFmtId="164" fontId="4" fillId="0" borderId="0" xfId="1" applyFont="1" applyBorder="1" applyAlignment="1">
      <alignment vertical="center"/>
    </xf>
    <xf numFmtId="14" fontId="6" fillId="0" borderId="0" xfId="2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vertical="center"/>
    </xf>
    <xf numFmtId="14" fontId="4" fillId="0" borderId="0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vertical="center"/>
    </xf>
    <xf numFmtId="14" fontId="4" fillId="0" borderId="10" xfId="1" applyNumberFormat="1" applyFont="1" applyBorder="1" applyAlignment="1">
      <alignment vertical="center"/>
    </xf>
    <xf numFmtId="9" fontId="6" fillId="0" borderId="10" xfId="2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vertical="center"/>
    </xf>
    <xf numFmtId="164" fontId="4" fillId="0" borderId="10" xfId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9" fontId="6" fillId="0" borderId="8" xfId="2" applyNumberFormat="1" applyFont="1" applyBorder="1" applyAlignment="1">
      <alignment horizontal="center" vertical="center"/>
    </xf>
    <xf numFmtId="164" fontId="0" fillId="0" borderId="10" xfId="1" applyFont="1" applyFill="1" applyBorder="1" applyAlignment="1">
      <alignment vertical="center"/>
    </xf>
    <xf numFmtId="9" fontId="6" fillId="0" borderId="10" xfId="2" applyNumberFormat="1" applyFont="1" applyBorder="1" applyAlignment="1">
      <alignment horizontal="center" vertical="center"/>
    </xf>
    <xf numFmtId="164" fontId="6" fillId="2" borderId="10" xfId="2" applyNumberFormat="1" applyFont="1" applyFill="1" applyBorder="1" applyAlignment="1">
      <alignment vertical="center"/>
    </xf>
    <xf numFmtId="164" fontId="4" fillId="0" borderId="10" xfId="1" applyFont="1" applyBorder="1" applyAlignment="1">
      <alignment vertical="center"/>
    </xf>
    <xf numFmtId="0" fontId="3" fillId="0" borderId="10" xfId="0" applyFont="1" applyBorder="1"/>
    <xf numFmtId="164" fontId="3" fillId="0" borderId="10" xfId="1" applyFont="1" applyBorder="1"/>
    <xf numFmtId="165" fontId="3" fillId="0" borderId="10" xfId="0" applyNumberFormat="1" applyFont="1" applyBorder="1"/>
    <xf numFmtId="14" fontId="3" fillId="0" borderId="10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20" xfId="0" applyFont="1" applyBorder="1"/>
    <xf numFmtId="0" fontId="3" fillId="0" borderId="21" xfId="0" applyFont="1" applyBorder="1"/>
    <xf numFmtId="0" fontId="0" fillId="0" borderId="22" xfId="0" applyFill="1" applyBorder="1" applyAlignment="1">
      <alignment vertical="center" wrapText="1"/>
    </xf>
    <xf numFmtId="14" fontId="6" fillId="0" borderId="23" xfId="2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14" fontId="6" fillId="0" borderId="26" xfId="2" applyNumberFormat="1" applyFont="1" applyBorder="1" applyAlignment="1">
      <alignment horizontal="center" vertical="center" wrapText="1"/>
    </xf>
    <xf numFmtId="14" fontId="6" fillId="0" borderId="21" xfId="2" applyNumberFormat="1" applyFont="1" applyBorder="1" applyAlignment="1">
      <alignment horizontal="center" vertical="center" wrapText="1"/>
    </xf>
    <xf numFmtId="14" fontId="6" fillId="0" borderId="21" xfId="2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18" xfId="1" applyFont="1" applyBorder="1"/>
    <xf numFmtId="9" fontId="4" fillId="0" borderId="30" xfId="1" applyNumberFormat="1" applyFont="1" applyBorder="1" applyAlignment="1">
      <alignment horizontal="center" vertical="center"/>
    </xf>
    <xf numFmtId="0" fontId="3" fillId="0" borderId="18" xfId="0" applyFont="1" applyBorder="1"/>
    <xf numFmtId="14" fontId="6" fillId="0" borderId="32" xfId="2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9" fontId="4" fillId="0" borderId="1" xfId="7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4" fontId="6" fillId="2" borderId="8" xfId="2" applyNumberFormat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164" fontId="0" fillId="0" borderId="18" xfId="1" applyFont="1" applyFill="1" applyBorder="1" applyAlignment="1">
      <alignment vertical="center"/>
    </xf>
    <xf numFmtId="9" fontId="6" fillId="0" borderId="30" xfId="2" applyNumberFormat="1" applyFont="1" applyBorder="1" applyAlignment="1">
      <alignment horizontal="center" vertical="center"/>
    </xf>
    <xf numFmtId="164" fontId="6" fillId="2" borderId="30" xfId="2" applyNumberFormat="1" applyFont="1" applyFill="1" applyBorder="1" applyAlignment="1">
      <alignment vertical="center"/>
    </xf>
    <xf numFmtId="164" fontId="4" fillId="0" borderId="18" xfId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13" fillId="0" borderId="1" xfId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4" fontId="18" fillId="0" borderId="1" xfId="1" applyFont="1" applyFill="1" applyBorder="1" applyAlignment="1">
      <alignment vertical="center"/>
    </xf>
    <xf numFmtId="164" fontId="18" fillId="0" borderId="4" xfId="0" applyNumberFormat="1" applyFont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64" fontId="22" fillId="0" borderId="1" xfId="1" applyFont="1" applyFill="1" applyBorder="1" applyAlignment="1">
      <alignment vertical="center"/>
    </xf>
    <xf numFmtId="164" fontId="23" fillId="0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43" fontId="13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64" fontId="13" fillId="0" borderId="4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0" fontId="22" fillId="0" borderId="33" xfId="0" applyFont="1" applyBorder="1" applyAlignment="1">
      <alignment vertical="center" wrapText="1"/>
    </xf>
    <xf numFmtId="164" fontId="22" fillId="0" borderId="33" xfId="0" applyNumberFormat="1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27" fillId="0" borderId="0" xfId="0" applyFont="1"/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164" fontId="28" fillId="0" borderId="4" xfId="0" applyNumberFormat="1" applyFont="1" applyBorder="1"/>
    <xf numFmtId="164" fontId="28" fillId="0" borderId="1" xfId="0" applyNumberFormat="1" applyFont="1" applyBorder="1"/>
    <xf numFmtId="0" fontId="28" fillId="0" borderId="5" xfId="0" applyFont="1" applyBorder="1" applyAlignment="1">
      <alignment horizontal="left" vertical="center" wrapText="1"/>
    </xf>
    <xf numFmtId="164" fontId="30" fillId="3" borderId="5" xfId="0" applyNumberFormat="1" applyFont="1" applyFill="1" applyBorder="1" applyAlignment="1">
      <alignment vertical="center"/>
    </xf>
    <xf numFmtId="164" fontId="28" fillId="3" borderId="1" xfId="0" applyNumberFormat="1" applyFont="1" applyFill="1" applyBorder="1" applyAlignment="1">
      <alignment vertical="center"/>
    </xf>
    <xf numFmtId="164" fontId="28" fillId="4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8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4" fontId="31" fillId="3" borderId="1" xfId="0" applyNumberFormat="1" applyFont="1" applyFill="1" applyBorder="1" applyAlignment="1">
      <alignment vertical="center"/>
    </xf>
    <xf numFmtId="164" fontId="31" fillId="4" borderId="1" xfId="0" applyNumberFormat="1" applyFont="1" applyFill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164" fontId="31" fillId="5" borderId="1" xfId="0" applyNumberFormat="1" applyFont="1" applyFill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0" fontId="31" fillId="6" borderId="1" xfId="0" applyFont="1" applyFill="1" applyBorder="1" applyAlignment="1">
      <alignment vertical="center"/>
    </xf>
    <xf numFmtId="164" fontId="31" fillId="6" borderId="1" xfId="0" applyNumberFormat="1" applyFont="1" applyFill="1" applyBorder="1" applyAlignment="1">
      <alignment vertical="center"/>
    </xf>
    <xf numFmtId="0" fontId="9" fillId="0" borderId="0" xfId="0" applyFont="1"/>
    <xf numFmtId="0" fontId="32" fillId="0" borderId="0" xfId="0" applyFont="1"/>
    <xf numFmtId="166" fontId="3" fillId="0" borderId="0" xfId="0" quotePrefix="1" applyNumberFormat="1" applyFont="1"/>
    <xf numFmtId="4" fontId="3" fillId="0" borderId="10" xfId="0" quotePrefix="1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0" xfId="1" quotePrefix="1" applyNumberFormat="1" applyFont="1" applyBorder="1"/>
    <xf numFmtId="166" fontId="9" fillId="0" borderId="35" xfId="1" applyNumberFormat="1" applyFont="1" applyBorder="1"/>
    <xf numFmtId="167" fontId="3" fillId="0" borderId="0" xfId="1" applyNumberFormat="1" applyFont="1" applyBorder="1"/>
    <xf numFmtId="0" fontId="33" fillId="0" borderId="0" xfId="0" applyFont="1"/>
    <xf numFmtId="0" fontId="35" fillId="0" borderId="0" xfId="8" applyFont="1"/>
    <xf numFmtId="15" fontId="35" fillId="0" borderId="0" xfId="8" applyNumberFormat="1" applyFont="1"/>
    <xf numFmtId="0" fontId="35" fillId="0" borderId="0" xfId="8" applyFont="1" applyAlignment="1">
      <alignment horizontal="center"/>
    </xf>
    <xf numFmtId="164" fontId="35" fillId="0" borderId="0" xfId="9" applyFont="1"/>
    <xf numFmtId="0" fontId="34" fillId="0" borderId="0" xfId="8" applyFont="1"/>
    <xf numFmtId="0" fontId="36" fillId="0" borderId="0" xfId="8" applyFont="1"/>
    <xf numFmtId="166" fontId="37" fillId="0" borderId="0" xfId="10" applyNumberFormat="1" applyFont="1" applyFill="1" applyBorder="1"/>
    <xf numFmtId="164" fontId="37" fillId="0" borderId="0" xfId="11" applyFont="1" applyFill="1" applyBorder="1"/>
    <xf numFmtId="164" fontId="35" fillId="0" borderId="10" xfId="9" applyFont="1" applyBorder="1"/>
    <xf numFmtId="164" fontId="34" fillId="0" borderId="6" xfId="9" applyFont="1" applyBorder="1"/>
    <xf numFmtId="164" fontId="37" fillId="0" borderId="0" xfId="1" applyFont="1"/>
    <xf numFmtId="164" fontId="35" fillId="0" borderId="0" xfId="1" applyFont="1"/>
    <xf numFmtId="166" fontId="34" fillId="0" borderId="6" xfId="9" applyNumberFormat="1" applyFont="1" applyBorder="1"/>
    <xf numFmtId="164" fontId="34" fillId="0" borderId="0" xfId="9" applyFont="1"/>
    <xf numFmtId="164" fontId="35" fillId="0" borderId="0" xfId="8" applyNumberFormat="1" applyFont="1"/>
    <xf numFmtId="0" fontId="35" fillId="0" borderId="0" xfId="8" applyFont="1" applyAlignment="1">
      <alignment wrapText="1"/>
    </xf>
    <xf numFmtId="0" fontId="37" fillId="0" borderId="0" xfId="12" applyFont="1"/>
    <xf numFmtId="164" fontId="38" fillId="0" borderId="0" xfId="10" applyFont="1" applyFill="1" applyBorder="1" applyAlignment="1">
      <alignment horizontal="center"/>
    </xf>
    <xf numFmtId="164" fontId="39" fillId="0" borderId="0" xfId="9" applyFont="1"/>
    <xf numFmtId="43" fontId="35" fillId="0" borderId="0" xfId="9" applyNumberFormat="1" applyFont="1"/>
    <xf numFmtId="43" fontId="35" fillId="0" borderId="0" xfId="0" applyNumberFormat="1" applyFont="1"/>
    <xf numFmtId="43" fontId="34" fillId="0" borderId="0" xfId="9" applyNumberFormat="1" applyFont="1"/>
    <xf numFmtId="0" fontId="35" fillId="0" borderId="0" xfId="9" applyNumberFormat="1" applyFont="1"/>
    <xf numFmtId="166" fontId="34" fillId="0" borderId="35" xfId="9" applyNumberFormat="1" applyFont="1" applyBorder="1"/>
    <xf numFmtId="168" fontId="34" fillId="0" borderId="0" xfId="9" applyNumberFormat="1" applyFont="1" applyBorder="1"/>
    <xf numFmtId="164" fontId="40" fillId="0" borderId="0" xfId="1" applyFont="1" applyFill="1"/>
    <xf numFmtId="164" fontId="41" fillId="0" borderId="0" xfId="9" applyFont="1"/>
    <xf numFmtId="164" fontId="42" fillId="0" borderId="0" xfId="1" applyFont="1" applyFill="1"/>
    <xf numFmtId="0" fontId="42" fillId="0" borderId="0" xfId="0" applyFont="1"/>
    <xf numFmtId="0" fontId="37" fillId="0" borderId="0" xfId="0" applyFont="1"/>
    <xf numFmtId="164" fontId="37" fillId="0" borderId="0" xfId="1" applyFont="1" applyFill="1"/>
    <xf numFmtId="10" fontId="37" fillId="0" borderId="0" xfId="0" applyNumberFormat="1" applyFont="1" applyAlignment="1">
      <alignment horizontal="center"/>
    </xf>
    <xf numFmtId="10" fontId="42" fillId="0" borderId="0" xfId="0" applyNumberFormat="1" applyFont="1" applyAlignment="1">
      <alignment horizontal="center"/>
    </xf>
    <xf numFmtId="0" fontId="43" fillId="0" borderId="0" xfId="0" applyFont="1"/>
    <xf numFmtId="0" fontId="10" fillId="0" borderId="0" xfId="0" applyFont="1" applyAlignment="1">
      <alignment vertical="center"/>
    </xf>
    <xf numFmtId="10" fontId="40" fillId="0" borderId="1" xfId="0" applyNumberFormat="1" applyFont="1" applyBorder="1" applyAlignment="1">
      <alignment horizontal="center" vertical="center" wrapText="1"/>
    </xf>
    <xf numFmtId="164" fontId="40" fillId="0" borderId="1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164" fontId="42" fillId="0" borderId="5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9" fontId="42" fillId="0" borderId="1" xfId="0" applyNumberFormat="1" applyFont="1" applyBorder="1" applyAlignment="1">
      <alignment horizontal="center" vertical="center" wrapText="1"/>
    </xf>
    <xf numFmtId="164" fontId="42" fillId="0" borderId="1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right"/>
    </xf>
    <xf numFmtId="0" fontId="44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164" fontId="44" fillId="0" borderId="5" xfId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9" fontId="44" fillId="0" borderId="1" xfId="0" applyNumberFormat="1" applyFont="1" applyBorder="1" applyAlignment="1">
      <alignment horizontal="center" vertical="center" wrapText="1"/>
    </xf>
    <xf numFmtId="164" fontId="44" fillId="0" borderId="1" xfId="1" applyFont="1" applyFill="1" applyBorder="1" applyAlignment="1">
      <alignment horizontal="center" vertical="center" wrapText="1"/>
    </xf>
    <xf numFmtId="164" fontId="41" fillId="0" borderId="1" xfId="1" applyFont="1" applyBorder="1" applyAlignment="1">
      <alignment vertical="center"/>
    </xf>
    <xf numFmtId="10" fontId="42" fillId="0" borderId="1" xfId="0" applyNumberFormat="1" applyFont="1" applyBorder="1" applyAlignment="1">
      <alignment horizontal="center" vertical="center" wrapText="1"/>
    </xf>
    <xf numFmtId="164" fontId="41" fillId="0" borderId="0" xfId="1" applyFont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164" fontId="40" fillId="0" borderId="1" xfId="1" applyFont="1" applyFill="1" applyBorder="1" applyAlignment="1">
      <alignment vertical="center"/>
    </xf>
    <xf numFmtId="0" fontId="40" fillId="0" borderId="1" xfId="0" applyFont="1" applyBorder="1" applyAlignment="1">
      <alignment vertical="center"/>
    </xf>
    <xf numFmtId="10" fontId="4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64" fontId="45" fillId="0" borderId="0" xfId="1" applyFont="1" applyFill="1"/>
    <xf numFmtId="0" fontId="45" fillId="0" borderId="0" xfId="0" applyFont="1"/>
    <xf numFmtId="10" fontId="4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3" fillId="0" borderId="0" xfId="1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164" fontId="46" fillId="0" borderId="0" xfId="1" applyFont="1"/>
    <xf numFmtId="0" fontId="46" fillId="0" borderId="0" xfId="0" applyFont="1"/>
    <xf numFmtId="0" fontId="46" fillId="0" borderId="0" xfId="0" applyFont="1" applyAlignment="1">
      <alignment horizontal="left"/>
    </xf>
    <xf numFmtId="0" fontId="3" fillId="0" borderId="25" xfId="0" applyFont="1" applyBorder="1" applyAlignment="1">
      <alignment horizontal="left"/>
    </xf>
    <xf numFmtId="164" fontId="3" fillId="0" borderId="0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164" fontId="3" fillId="0" borderId="0" xfId="1" applyFont="1" applyBorder="1"/>
    <xf numFmtId="0" fontId="3" fillId="0" borderId="26" xfId="0" applyFont="1" applyBorder="1"/>
    <xf numFmtId="0" fontId="9" fillId="0" borderId="0" xfId="0" applyFont="1" applyAlignment="1">
      <alignment horizontal="right"/>
    </xf>
    <xf numFmtId="0" fontId="46" fillId="0" borderId="40" xfId="0" applyFont="1" applyBorder="1" applyAlignment="1">
      <alignment horizontal="left"/>
    </xf>
    <xf numFmtId="164" fontId="3" fillId="0" borderId="41" xfId="1" applyFont="1" applyBorder="1" applyAlignment="1">
      <alignment horizontal="right"/>
    </xf>
    <xf numFmtId="0" fontId="46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left" wrapText="1"/>
    </xf>
    <xf numFmtId="164" fontId="46" fillId="0" borderId="41" xfId="1" applyFont="1" applyBorder="1"/>
    <xf numFmtId="0" fontId="46" fillId="0" borderId="41" xfId="0" applyFont="1" applyBorder="1"/>
    <xf numFmtId="0" fontId="46" fillId="0" borderId="42" xfId="0" applyFont="1" applyBorder="1"/>
    <xf numFmtId="164" fontId="9" fillId="0" borderId="49" xfId="1" applyFont="1" applyBorder="1" applyAlignment="1">
      <alignment horizontal="center" vertical="center"/>
    </xf>
    <xf numFmtId="164" fontId="9" fillId="0" borderId="41" xfId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/>
    </xf>
    <xf numFmtId="164" fontId="4" fillId="0" borderId="1" xfId="1" applyFont="1" applyBorder="1" applyAlignment="1">
      <alignment horizontal="right" vertical="top"/>
    </xf>
    <xf numFmtId="17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right"/>
    </xf>
    <xf numFmtId="0" fontId="25" fillId="0" borderId="23" xfId="0" applyFont="1" applyBorder="1" applyAlignment="1">
      <alignment horizontal="center"/>
    </xf>
    <xf numFmtId="0" fontId="4" fillId="0" borderId="25" xfId="0" applyFont="1" applyBorder="1"/>
    <xf numFmtId="164" fontId="4" fillId="0" borderId="1" xfId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" fillId="0" borderId="22" xfId="1" applyNumberFormat="1" applyFont="1" applyFill="1" applyBorder="1" applyAlignment="1">
      <alignment horizontal="left"/>
    </xf>
    <xf numFmtId="164" fontId="3" fillId="0" borderId="1" xfId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23" xfId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4" xfId="1" applyNumberFormat="1" applyFont="1" applyFill="1" applyBorder="1" applyAlignment="1">
      <alignment horizontal="left"/>
    </xf>
    <xf numFmtId="164" fontId="3" fillId="0" borderId="4" xfId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164" fontId="3" fillId="0" borderId="50" xfId="1" applyFont="1" applyFill="1" applyBorder="1" applyAlignment="1">
      <alignment horizontal="right"/>
    </xf>
    <xf numFmtId="0" fontId="9" fillId="0" borderId="51" xfId="0" applyFont="1" applyBorder="1" applyAlignment="1">
      <alignment horizontal="center"/>
    </xf>
    <xf numFmtId="164" fontId="9" fillId="0" borderId="52" xfId="1" applyFont="1" applyFill="1" applyBorder="1" applyAlignment="1">
      <alignment horizontal="center"/>
    </xf>
    <xf numFmtId="165" fontId="25" fillId="0" borderId="52" xfId="1" applyNumberFormat="1" applyFont="1" applyFill="1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164" fontId="9" fillId="0" borderId="53" xfId="1" applyFont="1" applyFill="1" applyBorder="1" applyAlignment="1">
      <alignment horizontal="center"/>
    </xf>
    <xf numFmtId="164" fontId="46" fillId="0" borderId="0" xfId="0" applyNumberFormat="1" applyFont="1"/>
    <xf numFmtId="164" fontId="9" fillId="0" borderId="0" xfId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vertical="top"/>
    </xf>
    <xf numFmtId="164" fontId="4" fillId="0" borderId="5" xfId="1" applyFont="1" applyBorder="1" applyAlignment="1">
      <alignment horizontal="center" vertical="top"/>
    </xf>
    <xf numFmtId="14" fontId="37" fillId="0" borderId="1" xfId="13" quotePrefix="1" applyNumberFormat="1" applyFont="1" applyBorder="1" applyAlignment="1">
      <alignment horizontal="right" vertical="top"/>
    </xf>
    <xf numFmtId="0" fontId="4" fillId="0" borderId="1" xfId="13" applyFont="1" applyBorder="1" applyAlignment="1">
      <alignment horizontal="left" vertical="top" wrapText="1"/>
    </xf>
    <xf numFmtId="0" fontId="25" fillId="0" borderId="5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164" fontId="4" fillId="0" borderId="1" xfId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164" fontId="3" fillId="0" borderId="1" xfId="1" applyFont="1" applyBorder="1" applyAlignment="1">
      <alignment horizontal="right" wrapText="1"/>
    </xf>
    <xf numFmtId="170" fontId="37" fillId="0" borderId="1" xfId="1" quotePrefix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4" fontId="4" fillId="0" borderId="1" xfId="1" applyFont="1" applyBorder="1" applyAlignment="1"/>
    <xf numFmtId="43" fontId="3" fillId="0" borderId="1" xfId="0" applyNumberFormat="1" applyFont="1" applyBorder="1" applyAlignment="1">
      <alignment horizontal="right" wrapText="1"/>
    </xf>
    <xf numFmtId="0" fontId="25" fillId="0" borderId="1" xfId="0" applyFont="1" applyBorder="1"/>
    <xf numFmtId="43" fontId="3" fillId="0" borderId="23" xfId="0" applyNumberFormat="1" applyFont="1" applyBorder="1" applyAlignment="1">
      <alignment horizontal="right" wrapText="1"/>
    </xf>
    <xf numFmtId="0" fontId="3" fillId="0" borderId="24" xfId="0" applyFont="1" applyBorder="1" applyAlignment="1">
      <alignment wrapText="1"/>
    </xf>
    <xf numFmtId="164" fontId="3" fillId="0" borderId="4" xfId="1" applyFont="1" applyBorder="1" applyAlignment="1">
      <alignment horizontal="right" wrapText="1"/>
    </xf>
    <xf numFmtId="170" fontId="37" fillId="0" borderId="4" xfId="1" quotePrefix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wrapText="1"/>
    </xf>
    <xf numFmtId="164" fontId="4" fillId="0" borderId="4" xfId="1" applyFont="1" applyBorder="1" applyAlignment="1"/>
    <xf numFmtId="164" fontId="25" fillId="0" borderId="4" xfId="1" applyFont="1" applyBorder="1" applyAlignment="1"/>
    <xf numFmtId="0" fontId="25" fillId="0" borderId="4" xfId="0" applyFont="1" applyBorder="1"/>
    <xf numFmtId="43" fontId="3" fillId="0" borderId="50" xfId="0" applyNumberFormat="1" applyFont="1" applyBorder="1" applyAlignment="1">
      <alignment horizontal="right" wrapText="1"/>
    </xf>
    <xf numFmtId="0" fontId="9" fillId="0" borderId="44" xfId="0" applyFont="1" applyBorder="1" applyAlignment="1">
      <alignment horizontal="left"/>
    </xf>
    <xf numFmtId="164" fontId="9" fillId="0" borderId="52" xfId="1" applyFont="1" applyFill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45" xfId="0" applyFont="1" applyBorder="1" applyAlignment="1">
      <alignment horizontal="left" wrapText="1"/>
    </xf>
    <xf numFmtId="164" fontId="9" fillId="0" borderId="53" xfId="1" applyFont="1" applyFill="1" applyBorder="1" applyAlignment="1">
      <alignment horizontal="right"/>
    </xf>
    <xf numFmtId="164" fontId="0" fillId="0" borderId="0" xfId="0" applyNumberForma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3" fillId="0" borderId="0" xfId="0" applyNumberFormat="1" applyFont="1"/>
    <xf numFmtId="0" fontId="9" fillId="0" borderId="49" xfId="0" applyFont="1" applyBorder="1" applyAlignment="1">
      <alignment horizontal="left"/>
    </xf>
    <xf numFmtId="164" fontId="9" fillId="0" borderId="45" xfId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164" fontId="3" fillId="0" borderId="45" xfId="0" applyNumberFormat="1" applyFont="1" applyBorder="1" applyAlignment="1">
      <alignment horizontal="left" wrapText="1"/>
    </xf>
    <xf numFmtId="164" fontId="9" fillId="0" borderId="55" xfId="1" applyFont="1" applyBorder="1" applyAlignment="1">
      <alignment horizontal="right"/>
    </xf>
    <xf numFmtId="164" fontId="9" fillId="0" borderId="52" xfId="1" applyFont="1" applyBorder="1" applyAlignment="1">
      <alignment horizontal="right"/>
    </xf>
    <xf numFmtId="164" fontId="9" fillId="0" borderId="46" xfId="1" applyFont="1" applyBorder="1" applyAlignment="1">
      <alignment horizontal="right"/>
    </xf>
    <xf numFmtId="171" fontId="46" fillId="0" borderId="0" xfId="0" applyNumberFormat="1" applyFont="1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47" fillId="0" borderId="0" xfId="0" applyFont="1" applyAlignment="1">
      <alignment horizontal="left"/>
    </xf>
    <xf numFmtId="164" fontId="32" fillId="0" borderId="0" xfId="1" applyFont="1" applyBorder="1" applyAlignment="1">
      <alignment horizontal="right"/>
    </xf>
    <xf numFmtId="0" fontId="48" fillId="0" borderId="0" xfId="0" applyFont="1" applyAlignment="1">
      <alignment horizontal="center"/>
    </xf>
    <xf numFmtId="164" fontId="48" fillId="0" borderId="0" xfId="1" applyFont="1" applyBorder="1"/>
    <xf numFmtId="164" fontId="47" fillId="0" borderId="0" xfId="1" applyFont="1" applyBorder="1"/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164" fontId="50" fillId="0" borderId="0" xfId="1" applyFont="1"/>
    <xf numFmtId="164" fontId="49" fillId="0" borderId="0" xfId="1" applyFont="1"/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64" fontId="9" fillId="0" borderId="43" xfId="1" applyFont="1" applyBorder="1" applyAlignment="1">
      <alignment horizontal="center" vertical="center" wrapText="1"/>
    </xf>
    <xf numFmtId="164" fontId="9" fillId="0" borderId="47" xfId="1" applyFont="1" applyBorder="1" applyAlignment="1">
      <alignment horizontal="center" vertical="center" wrapText="1"/>
    </xf>
    <xf numFmtId="164" fontId="9" fillId="0" borderId="48" xfId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2" fillId="0" borderId="36" xfId="0" applyFont="1" applyBorder="1" applyAlignment="1">
      <alignment horizontal="left" vertical="top" wrapText="1"/>
    </xf>
    <xf numFmtId="164" fontId="10" fillId="0" borderId="0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4" fontId="40" fillId="0" borderId="1" xfId="1" applyFont="1" applyFill="1" applyBorder="1" applyAlignment="1">
      <alignment horizontal="center" vertical="center" wrapText="1"/>
    </xf>
    <xf numFmtId="164" fontId="40" fillId="0" borderId="5" xfId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4" fillId="0" borderId="0" xfId="8" applyFont="1" applyAlignment="1">
      <alignment horizontal="center"/>
    </xf>
    <xf numFmtId="15" fontId="34" fillId="0" borderId="0" xfId="8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5" fontId="4" fillId="0" borderId="30" xfId="1" applyNumberFormat="1" applyFont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30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164" fontId="3" fillId="0" borderId="17" xfId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4">
    <cellStyle name="Comma" xfId="1" builtinId="3"/>
    <cellStyle name="Comma 10 2" xfId="11" xr:uid="{27D3E563-6177-4FC5-8AB0-0713FACEDBA1}"/>
    <cellStyle name="Comma 2" xfId="2" xr:uid="{00000000-0005-0000-0000-000001000000}"/>
    <cellStyle name="Comma 2 10" xfId="6" xr:uid="{00000000-0005-0000-0000-000002000000}"/>
    <cellStyle name="Comma 2 40" xfId="9" xr:uid="{8F497D3D-F691-4DD2-BBC9-7D906D7512BF}"/>
    <cellStyle name="Comma 3" xfId="3" xr:uid="{00000000-0005-0000-0000-000003000000}"/>
    <cellStyle name="Comma 4 10" xfId="10" xr:uid="{3583CA0E-4EE5-485C-8FAD-3C1CDB1133EE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8" xr:uid="{C2C66C7C-76D0-4342-B550-B134FED2AA93}"/>
    <cellStyle name="Normal 3" xfId="13" xr:uid="{E1DC3E16-D59F-4879-B6CF-5386A61572D2}"/>
    <cellStyle name="Normal 4 9" xfId="12" xr:uid="{F06F02DC-0EAE-402D-8DDE-C82738DAE2CC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%20-%202ND%20QUART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s to contractors (2)"/>
      <sheetName val="equity form"/>
      <sheetName val="analysis form"/>
      <sheetName val="summary of exp"/>
      <sheetName val="equity 2 8 2022 "/>
      <sheetName val="analysis 2 8 2022"/>
      <sheetName val="111"/>
      <sheetName val="Government equity 2021"/>
      <sheetName val="Analysis"/>
      <sheetName val="financial position"/>
      <sheetName val="detailedposition.edited"/>
      <sheetName val="financial performance"/>
      <sheetName val="DETAILED.financial performance"/>
      <sheetName val="CASH FLOW"/>
      <sheetName val="statement of changes  adjusted"/>
      <sheetName val="june"/>
      <sheetName val="rrr"/>
      <sheetName val="cash iv vaults"/>
      <sheetName val="Cashinbanks "/>
      <sheetName val="timedeposit"/>
      <sheetName val="receivables"/>
      <sheetName val="1-03-05-010"/>
      <sheetName val="1-03-05-020"/>
      <sheetName val="1-03-05-030"/>
      <sheetName val="1-03-05-040"/>
      <sheetName val="advances to contractors "/>
      <sheetName val="INTEREST RECEIVABLE"/>
      <sheetName val="LOANS RECEIVABLE"/>
      <sheetName val="receivables-2"/>
      <sheetName val="due from other funds"/>
      <sheetName val="OTHER RECEIVABLES"/>
      <sheetName val="OTHER RECEIVABLE-PENALTIES"/>
      <sheetName val="inventories "/>
      <sheetName val="current liabilities"/>
      <sheetName val="loans payable"/>
      <sheetName val="duetoNGAS"/>
      <sheetName val="DuetoLGU  "/>
      <sheetName val="due to other funds"/>
      <sheetName val="GUARANTY DEPOSIT"/>
      <sheetName val="TRUST LIABILITES"/>
      <sheetName val="summary prePOST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J13">
            <v>2456207070.5499997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BB1D-E385-4B21-8480-69AD1C34A5FF}">
  <dimension ref="A1:L53"/>
  <sheetViews>
    <sheetView tabSelected="1" view="pageBreakPreview" topLeftCell="A46" zoomScale="115" zoomScaleSheetLayoutView="115" workbookViewId="0">
      <selection activeCell="F39" sqref="F39"/>
    </sheetView>
  </sheetViews>
  <sheetFormatPr defaultColWidth="9.140625" defaultRowHeight="15.75" x14ac:dyDescent="0.25"/>
  <cols>
    <col min="1" max="1" width="27.5703125" style="254" customWidth="1"/>
    <col min="2" max="2" width="16" style="249" customWidth="1"/>
    <col min="3" max="3" width="14.42578125" style="250" customWidth="1"/>
    <col min="4" max="4" width="43.85546875" style="251" customWidth="1"/>
    <col min="5" max="5" width="20.28515625" style="252" bestFit="1" customWidth="1"/>
    <col min="6" max="6" width="13.42578125" style="252" bestFit="1" customWidth="1"/>
    <col min="7" max="7" width="13.85546875" style="252" customWidth="1"/>
    <col min="8" max="8" width="13.42578125" style="253" customWidth="1"/>
    <col min="9" max="9" width="12.85546875" style="253" customWidth="1"/>
    <col min="10" max="10" width="14.5703125" style="253" customWidth="1"/>
    <col min="11" max="11" width="24.42578125" style="253" customWidth="1"/>
    <col min="12" max="12" width="29.5703125" style="253" customWidth="1"/>
    <col min="13" max="16384" width="9.140625" style="253"/>
  </cols>
  <sheetData>
    <row r="1" spans="1:10" x14ac:dyDescent="0.25">
      <c r="A1" s="248" t="s">
        <v>352</v>
      </c>
    </row>
    <row r="2" spans="1:10" ht="16.5" thickBot="1" x14ac:dyDescent="0.3"/>
    <row r="3" spans="1:10" ht="18.75" x14ac:dyDescent="0.3">
      <c r="A3" s="367" t="s">
        <v>353</v>
      </c>
      <c r="B3" s="368"/>
      <c r="C3" s="368"/>
      <c r="D3" s="368"/>
      <c r="E3" s="368"/>
      <c r="F3" s="368"/>
      <c r="G3" s="368"/>
      <c r="H3" s="368"/>
      <c r="I3" s="368"/>
      <c r="J3" s="369"/>
    </row>
    <row r="4" spans="1:10" x14ac:dyDescent="0.25">
      <c r="A4" s="370" t="s">
        <v>354</v>
      </c>
      <c r="B4" s="371"/>
      <c r="C4" s="371"/>
      <c r="D4" s="371"/>
      <c r="E4" s="371"/>
      <c r="F4" s="371"/>
      <c r="G4" s="371"/>
      <c r="H4" s="371"/>
      <c r="I4" s="371"/>
      <c r="J4" s="372"/>
    </row>
    <row r="5" spans="1:10" x14ac:dyDescent="0.25">
      <c r="A5" s="255"/>
      <c r="B5" s="256"/>
      <c r="C5" s="100"/>
      <c r="D5" s="257"/>
      <c r="E5" s="258"/>
      <c r="F5" s="258"/>
      <c r="G5" s="258"/>
      <c r="H5" s="1"/>
      <c r="I5" s="1"/>
      <c r="J5" s="259"/>
    </row>
    <row r="6" spans="1:10" x14ac:dyDescent="0.25">
      <c r="A6" s="255" t="s">
        <v>355</v>
      </c>
      <c r="B6" s="256"/>
      <c r="C6" s="260" t="s">
        <v>356</v>
      </c>
      <c r="D6" s="257"/>
      <c r="E6" s="258"/>
      <c r="F6" s="258"/>
      <c r="G6" s="258"/>
      <c r="H6" s="1"/>
      <c r="I6" s="1"/>
      <c r="J6" s="259"/>
    </row>
    <row r="7" spans="1:10" ht="4.5" customHeight="1" thickBot="1" x14ac:dyDescent="0.3">
      <c r="A7" s="261"/>
      <c r="B7" s="262"/>
      <c r="C7" s="263"/>
      <c r="D7" s="264"/>
      <c r="E7" s="265"/>
      <c r="F7" s="265"/>
      <c r="G7" s="265"/>
      <c r="H7" s="266"/>
      <c r="I7" s="266"/>
      <c r="J7" s="267"/>
    </row>
    <row r="8" spans="1:10" ht="16.5" customHeight="1" thickBot="1" x14ac:dyDescent="0.25">
      <c r="A8" s="373" t="s">
        <v>357</v>
      </c>
      <c r="B8" s="376" t="s">
        <v>358</v>
      </c>
      <c r="C8" s="379" t="s">
        <v>359</v>
      </c>
      <c r="D8" s="373" t="s">
        <v>360</v>
      </c>
      <c r="E8" s="382" t="s">
        <v>361</v>
      </c>
      <c r="F8" s="383"/>
      <c r="G8" s="383"/>
      <c r="H8" s="383"/>
      <c r="I8" s="383"/>
      <c r="J8" s="384"/>
    </row>
    <row r="9" spans="1:10" ht="16.5" thickBot="1" x14ac:dyDescent="0.3">
      <c r="A9" s="374"/>
      <c r="B9" s="377"/>
      <c r="C9" s="380"/>
      <c r="D9" s="374"/>
      <c r="E9" s="385" t="s">
        <v>362</v>
      </c>
      <c r="F9" s="386"/>
      <c r="G9" s="387"/>
      <c r="H9" s="385" t="s">
        <v>363</v>
      </c>
      <c r="I9" s="386"/>
      <c r="J9" s="387"/>
    </row>
    <row r="10" spans="1:10" ht="32.25" thickBot="1" x14ac:dyDescent="0.25">
      <c r="A10" s="375"/>
      <c r="B10" s="378"/>
      <c r="C10" s="381"/>
      <c r="D10" s="375"/>
      <c r="E10" s="268" t="s">
        <v>364</v>
      </c>
      <c r="F10" s="268" t="s">
        <v>365</v>
      </c>
      <c r="G10" s="269" t="s">
        <v>366</v>
      </c>
      <c r="H10" s="270" t="s">
        <v>367</v>
      </c>
      <c r="I10" s="270" t="s">
        <v>368</v>
      </c>
      <c r="J10" s="271" t="s">
        <v>369</v>
      </c>
    </row>
    <row r="11" spans="1:10" x14ac:dyDescent="0.25">
      <c r="A11" s="360" t="s">
        <v>370</v>
      </c>
      <c r="B11" s="361"/>
      <c r="C11" s="361"/>
      <c r="D11" s="361"/>
      <c r="E11" s="361"/>
      <c r="F11" s="361"/>
      <c r="G11" s="361"/>
      <c r="H11" s="361"/>
      <c r="I11" s="361"/>
      <c r="J11" s="362"/>
    </row>
    <row r="12" spans="1:10" ht="47.25" x14ac:dyDescent="0.25">
      <c r="A12" s="272" t="s">
        <v>371</v>
      </c>
      <c r="B12" s="273">
        <v>28700</v>
      </c>
      <c r="C12" s="274">
        <v>44707</v>
      </c>
      <c r="D12" s="275" t="s">
        <v>372</v>
      </c>
      <c r="E12" s="276"/>
      <c r="F12" s="277">
        <v>28700</v>
      </c>
      <c r="G12" s="276"/>
      <c r="H12" s="276"/>
      <c r="I12" s="276"/>
      <c r="J12" s="278"/>
    </row>
    <row r="13" spans="1:10" ht="47.25" x14ac:dyDescent="0.25">
      <c r="A13" s="272" t="s">
        <v>373</v>
      </c>
      <c r="B13" s="273">
        <v>28700</v>
      </c>
      <c r="C13" s="274">
        <v>44707</v>
      </c>
      <c r="D13" s="275" t="s">
        <v>372</v>
      </c>
      <c r="E13" s="276"/>
      <c r="F13" s="277">
        <v>28700</v>
      </c>
      <c r="G13" s="276"/>
      <c r="H13" s="276"/>
      <c r="I13" s="276"/>
      <c r="J13" s="278"/>
    </row>
    <row r="14" spans="1:10" ht="47.25" x14ac:dyDescent="0.25">
      <c r="A14" s="279" t="s">
        <v>374</v>
      </c>
      <c r="B14" s="280">
        <v>28700</v>
      </c>
      <c r="C14" s="274">
        <v>44707</v>
      </c>
      <c r="D14" s="275" t="s">
        <v>372</v>
      </c>
      <c r="E14" s="281"/>
      <c r="F14" s="280">
        <v>28700</v>
      </c>
      <c r="G14" s="276"/>
      <c r="H14" s="276"/>
      <c r="I14" s="276"/>
      <c r="J14" s="278"/>
    </row>
    <row r="15" spans="1:10" ht="47.25" x14ac:dyDescent="0.25">
      <c r="A15" s="272" t="s">
        <v>375</v>
      </c>
      <c r="B15" s="273">
        <v>28700</v>
      </c>
      <c r="C15" s="274">
        <v>44707</v>
      </c>
      <c r="D15" s="275" t="s">
        <v>372</v>
      </c>
      <c r="E15" s="276"/>
      <c r="F15" s="277">
        <v>28700</v>
      </c>
      <c r="G15" s="276"/>
      <c r="H15" s="276"/>
      <c r="I15" s="276"/>
      <c r="J15" s="278"/>
    </row>
    <row r="16" spans="1:10" s="289" customFormat="1" x14ac:dyDescent="0.25">
      <c r="A16" s="282" t="s">
        <v>376</v>
      </c>
      <c r="B16" s="283">
        <v>10000</v>
      </c>
      <c r="C16" s="284">
        <v>37902</v>
      </c>
      <c r="D16" s="285" t="s">
        <v>377</v>
      </c>
      <c r="E16" s="286"/>
      <c r="F16" s="286"/>
      <c r="G16" s="286"/>
      <c r="H16" s="287"/>
      <c r="I16" s="287"/>
      <c r="J16" s="288">
        <v>10000</v>
      </c>
    </row>
    <row r="17" spans="1:12" s="289" customFormat="1" x14ac:dyDescent="0.25">
      <c r="A17" s="282" t="s">
        <v>378</v>
      </c>
      <c r="B17" s="283">
        <v>7000</v>
      </c>
      <c r="C17" s="284">
        <v>37088</v>
      </c>
      <c r="D17" s="285" t="s">
        <v>377</v>
      </c>
      <c r="E17" s="286"/>
      <c r="F17" s="286"/>
      <c r="G17" s="286"/>
      <c r="H17" s="287"/>
      <c r="I17" s="287"/>
      <c r="J17" s="288">
        <v>7000</v>
      </c>
    </row>
    <row r="18" spans="1:12" s="289" customFormat="1" x14ac:dyDescent="0.25">
      <c r="A18" s="282" t="s">
        <v>379</v>
      </c>
      <c r="B18" s="283">
        <v>2500</v>
      </c>
      <c r="C18" s="284">
        <v>36264</v>
      </c>
      <c r="D18" s="285" t="s">
        <v>377</v>
      </c>
      <c r="E18" s="286"/>
      <c r="F18" s="286"/>
      <c r="G18" s="286"/>
      <c r="H18" s="287"/>
      <c r="I18" s="287"/>
      <c r="J18" s="288">
        <v>2500</v>
      </c>
    </row>
    <row r="19" spans="1:12" s="289" customFormat="1" x14ac:dyDescent="0.25">
      <c r="A19" s="282" t="s">
        <v>380</v>
      </c>
      <c r="B19" s="283">
        <v>5000</v>
      </c>
      <c r="C19" s="284">
        <v>36194</v>
      </c>
      <c r="D19" s="285" t="s">
        <v>377</v>
      </c>
      <c r="E19" s="286"/>
      <c r="F19" s="286"/>
      <c r="G19" s="286"/>
      <c r="H19" s="287"/>
      <c r="I19" s="287"/>
      <c r="J19" s="288">
        <v>5000</v>
      </c>
    </row>
    <row r="20" spans="1:12" s="289" customFormat="1" x14ac:dyDescent="0.25">
      <c r="A20" s="282" t="s">
        <v>381</v>
      </c>
      <c r="B20" s="283">
        <v>5000</v>
      </c>
      <c r="C20" s="284">
        <v>35695</v>
      </c>
      <c r="D20" s="285" t="s">
        <v>377</v>
      </c>
      <c r="E20" s="286"/>
      <c r="F20" s="286"/>
      <c r="G20" s="286"/>
      <c r="H20" s="287"/>
      <c r="I20" s="287"/>
      <c r="J20" s="288">
        <v>5000</v>
      </c>
    </row>
    <row r="21" spans="1:12" s="289" customFormat="1" x14ac:dyDescent="0.25">
      <c r="A21" s="282" t="s">
        <v>382</v>
      </c>
      <c r="B21" s="283">
        <v>1200</v>
      </c>
      <c r="C21" s="284">
        <v>35633</v>
      </c>
      <c r="D21" s="285" t="s">
        <v>377</v>
      </c>
      <c r="E21" s="286"/>
      <c r="F21" s="286"/>
      <c r="G21" s="286"/>
      <c r="H21" s="287"/>
      <c r="I21" s="287"/>
      <c r="J21" s="288">
        <v>1200</v>
      </c>
    </row>
    <row r="22" spans="1:12" s="289" customFormat="1" x14ac:dyDescent="0.25">
      <c r="A22" s="282" t="s">
        <v>383</v>
      </c>
      <c r="B22" s="283">
        <v>3600</v>
      </c>
      <c r="C22" s="284">
        <v>35603</v>
      </c>
      <c r="D22" s="285" t="s">
        <v>377</v>
      </c>
      <c r="E22" s="286"/>
      <c r="F22" s="286"/>
      <c r="G22" s="286"/>
      <c r="H22" s="287"/>
      <c r="I22" s="287"/>
      <c r="J22" s="288">
        <v>3600</v>
      </c>
    </row>
    <row r="23" spans="1:12" s="289" customFormat="1" x14ac:dyDescent="0.25">
      <c r="A23" s="282" t="s">
        <v>384</v>
      </c>
      <c r="B23" s="283">
        <v>20000</v>
      </c>
      <c r="C23" s="284">
        <v>35488</v>
      </c>
      <c r="D23" s="285" t="s">
        <v>377</v>
      </c>
      <c r="E23" s="286"/>
      <c r="F23" s="286"/>
      <c r="G23" s="286"/>
      <c r="H23" s="287"/>
      <c r="I23" s="287"/>
      <c r="J23" s="288">
        <v>20000</v>
      </c>
    </row>
    <row r="24" spans="1:12" s="289" customFormat="1" x14ac:dyDescent="0.25">
      <c r="A24" s="282" t="s">
        <v>385</v>
      </c>
      <c r="B24" s="283">
        <v>5000</v>
      </c>
      <c r="C24" s="284">
        <v>32675</v>
      </c>
      <c r="D24" s="285" t="s">
        <v>377</v>
      </c>
      <c r="E24" s="283"/>
      <c r="F24" s="283"/>
      <c r="G24" s="283"/>
      <c r="H24" s="290"/>
      <c r="I24" s="290"/>
      <c r="J24" s="288">
        <v>5000</v>
      </c>
    </row>
    <row r="25" spans="1:12" s="289" customFormat="1" x14ac:dyDescent="0.25">
      <c r="A25" s="282" t="s">
        <v>386</v>
      </c>
      <c r="B25" s="283">
        <v>1500</v>
      </c>
      <c r="C25" s="284">
        <v>31167</v>
      </c>
      <c r="D25" s="285" t="s">
        <v>377</v>
      </c>
      <c r="E25" s="283"/>
      <c r="F25" s="283"/>
      <c r="G25" s="283"/>
      <c r="H25" s="290"/>
      <c r="I25" s="290"/>
      <c r="J25" s="288">
        <v>1500</v>
      </c>
    </row>
    <row r="26" spans="1:12" s="289" customFormat="1" x14ac:dyDescent="0.25">
      <c r="A26" s="282" t="s">
        <v>387</v>
      </c>
      <c r="B26" s="283">
        <v>1300</v>
      </c>
      <c r="C26" s="284">
        <v>30471</v>
      </c>
      <c r="D26" s="285" t="s">
        <v>377</v>
      </c>
      <c r="E26" s="283"/>
      <c r="F26" s="283"/>
      <c r="G26" s="283"/>
      <c r="H26" s="290"/>
      <c r="I26" s="290"/>
      <c r="J26" s="288">
        <v>1300</v>
      </c>
    </row>
    <row r="27" spans="1:12" s="289" customFormat="1" x14ac:dyDescent="0.25">
      <c r="A27" s="282" t="s">
        <v>388</v>
      </c>
      <c r="B27" s="283">
        <v>1500</v>
      </c>
      <c r="C27" s="284">
        <v>30078</v>
      </c>
      <c r="D27" s="285" t="s">
        <v>377</v>
      </c>
      <c r="E27" s="283"/>
      <c r="F27" s="283"/>
      <c r="G27" s="283"/>
      <c r="H27" s="290"/>
      <c r="I27" s="290"/>
      <c r="J27" s="288">
        <v>1500</v>
      </c>
    </row>
    <row r="28" spans="1:12" s="289" customFormat="1" x14ac:dyDescent="0.25">
      <c r="A28" s="282" t="s">
        <v>388</v>
      </c>
      <c r="B28" s="283">
        <v>1000</v>
      </c>
      <c r="C28" s="284">
        <v>29664</v>
      </c>
      <c r="D28" s="285" t="s">
        <v>377</v>
      </c>
      <c r="E28" s="283"/>
      <c r="F28" s="283"/>
      <c r="G28" s="283"/>
      <c r="H28" s="290"/>
      <c r="I28" s="290"/>
      <c r="J28" s="288">
        <v>1000</v>
      </c>
    </row>
    <row r="29" spans="1:12" s="289" customFormat="1" x14ac:dyDescent="0.25">
      <c r="A29" s="282" t="s">
        <v>389</v>
      </c>
      <c r="B29" s="283">
        <v>500</v>
      </c>
      <c r="C29" s="284">
        <v>28817</v>
      </c>
      <c r="D29" s="285" t="s">
        <v>377</v>
      </c>
      <c r="E29" s="283"/>
      <c r="F29" s="283"/>
      <c r="G29" s="283"/>
      <c r="H29" s="290"/>
      <c r="I29" s="290"/>
      <c r="J29" s="288">
        <v>500</v>
      </c>
    </row>
    <row r="30" spans="1:12" s="289" customFormat="1" x14ac:dyDescent="0.25">
      <c r="A30" s="282" t="s">
        <v>390</v>
      </c>
      <c r="B30" s="283">
        <v>1250</v>
      </c>
      <c r="C30" s="284">
        <v>28730</v>
      </c>
      <c r="D30" s="285" t="s">
        <v>377</v>
      </c>
      <c r="E30" s="283"/>
      <c r="F30" s="283"/>
      <c r="G30" s="283"/>
      <c r="H30" s="290"/>
      <c r="I30" s="290"/>
      <c r="J30" s="288">
        <v>1250</v>
      </c>
    </row>
    <row r="31" spans="1:12" s="289" customFormat="1" ht="16.5" thickBot="1" x14ac:dyDescent="0.3">
      <c r="A31" s="291" t="s">
        <v>391</v>
      </c>
      <c r="B31" s="292">
        <v>1250</v>
      </c>
      <c r="C31" s="293">
        <v>28549</v>
      </c>
      <c r="D31" s="294" t="s">
        <v>377</v>
      </c>
      <c r="E31" s="292"/>
      <c r="F31" s="292"/>
      <c r="G31" s="292"/>
      <c r="H31" s="295"/>
      <c r="I31" s="295"/>
      <c r="J31" s="296">
        <v>1250</v>
      </c>
    </row>
    <row r="32" spans="1:12" ht="16.5" thickBot="1" x14ac:dyDescent="0.3">
      <c r="A32" s="297" t="s">
        <v>273</v>
      </c>
      <c r="B32" s="298">
        <f>SUM(B12:B31)</f>
        <v>182400</v>
      </c>
      <c r="C32" s="299"/>
      <c r="D32" s="300"/>
      <c r="E32" s="298">
        <f>SUM(E15:E31)</f>
        <v>0</v>
      </c>
      <c r="F32" s="298">
        <f>SUM(F12:F31)</f>
        <v>114800</v>
      </c>
      <c r="G32" s="298">
        <f t="shared" ref="G32:J32" si="0">SUM(G15:G31)</f>
        <v>0</v>
      </c>
      <c r="H32" s="298">
        <f t="shared" si="0"/>
        <v>0</v>
      </c>
      <c r="I32" s="298">
        <f t="shared" si="0"/>
        <v>0</v>
      </c>
      <c r="J32" s="301">
        <f t="shared" si="0"/>
        <v>67600</v>
      </c>
      <c r="K32" s="302"/>
      <c r="L32" s="302"/>
    </row>
    <row r="33" spans="1:12" x14ac:dyDescent="0.25">
      <c r="A33" s="99"/>
      <c r="B33" s="303"/>
      <c r="C33" s="304"/>
      <c r="D33" s="305"/>
      <c r="E33" s="303"/>
      <c r="F33" s="303"/>
      <c r="G33" s="303"/>
      <c r="H33" s="303"/>
      <c r="I33" s="303"/>
      <c r="J33" s="303"/>
      <c r="K33" s="302"/>
      <c r="L33" s="302"/>
    </row>
    <row r="34" spans="1:12" x14ac:dyDescent="0.25">
      <c r="A34" s="99"/>
      <c r="B34" s="303"/>
      <c r="C34" s="304"/>
      <c r="D34" s="305"/>
      <c r="E34" s="303"/>
      <c r="F34" s="303"/>
      <c r="G34" s="303"/>
      <c r="H34" s="303"/>
      <c r="I34" s="303"/>
      <c r="J34" s="303"/>
      <c r="K34" s="302"/>
      <c r="L34" s="302"/>
    </row>
    <row r="35" spans="1:12" x14ac:dyDescent="0.25">
      <c r="A35" s="99"/>
      <c r="B35" s="303"/>
      <c r="C35" s="304"/>
      <c r="D35" s="305"/>
      <c r="E35" s="303"/>
      <c r="F35" s="303"/>
      <c r="G35" s="303"/>
      <c r="H35" s="303"/>
      <c r="I35" s="303"/>
      <c r="J35" s="303"/>
      <c r="K35" s="302"/>
      <c r="L35" s="302"/>
    </row>
    <row r="36" spans="1:12" ht="16.5" thickBot="1" x14ac:dyDescent="0.3">
      <c r="A36" s="99"/>
      <c r="B36" s="303"/>
      <c r="C36" s="304"/>
      <c r="D36" s="305"/>
      <c r="E36" s="303"/>
      <c r="F36" s="303"/>
      <c r="G36" s="303"/>
      <c r="H36" s="303"/>
      <c r="I36" s="303"/>
      <c r="J36" s="303"/>
      <c r="K36" s="302"/>
      <c r="L36" s="302"/>
    </row>
    <row r="37" spans="1:12" ht="16.5" thickBot="1" x14ac:dyDescent="0.3">
      <c r="A37" s="363" t="s">
        <v>392</v>
      </c>
      <c r="B37" s="364"/>
      <c r="C37" s="364"/>
      <c r="D37" s="364"/>
      <c r="E37" s="364"/>
      <c r="F37" s="364"/>
      <c r="G37" s="364"/>
      <c r="H37" s="364"/>
      <c r="I37" s="364"/>
      <c r="J37" s="365"/>
    </row>
    <row r="38" spans="1:12" ht="63" x14ac:dyDescent="0.25">
      <c r="A38" s="306" t="s">
        <v>393</v>
      </c>
      <c r="B38" s="307">
        <v>100000</v>
      </c>
      <c r="C38" s="308" t="s">
        <v>394</v>
      </c>
      <c r="D38" s="309" t="s">
        <v>395</v>
      </c>
      <c r="E38" s="307">
        <v>100000</v>
      </c>
      <c r="F38" s="310"/>
      <c r="G38" s="310"/>
      <c r="H38" s="310"/>
      <c r="I38" s="310"/>
      <c r="J38" s="311"/>
    </row>
    <row r="39" spans="1:12" ht="47.25" x14ac:dyDescent="0.25">
      <c r="A39" s="306" t="s">
        <v>396</v>
      </c>
      <c r="B39" s="312">
        <v>45000.000000000007</v>
      </c>
      <c r="C39" s="308">
        <v>44704</v>
      </c>
      <c r="D39" s="309" t="s">
        <v>397</v>
      </c>
      <c r="E39" s="312">
        <v>45000.000000000007</v>
      </c>
      <c r="F39" s="276"/>
      <c r="G39" s="276"/>
      <c r="H39" s="276"/>
      <c r="I39" s="276"/>
      <c r="J39" s="278"/>
    </row>
    <row r="40" spans="1:12" ht="31.5" x14ac:dyDescent="0.25">
      <c r="A40" s="306" t="s">
        <v>398</v>
      </c>
      <c r="B40" s="312">
        <v>100000</v>
      </c>
      <c r="C40" s="308" t="s">
        <v>399</v>
      </c>
      <c r="D40" s="313" t="s">
        <v>400</v>
      </c>
      <c r="E40" s="312">
        <v>100000</v>
      </c>
      <c r="F40" s="276"/>
      <c r="G40" s="276"/>
      <c r="H40" s="276"/>
      <c r="I40" s="276"/>
      <c r="J40" s="278"/>
    </row>
    <row r="41" spans="1:12" ht="63" x14ac:dyDescent="0.25">
      <c r="A41" s="306" t="s">
        <v>401</v>
      </c>
      <c r="B41" s="312">
        <v>-606.54999999999131</v>
      </c>
      <c r="C41" s="308" t="s">
        <v>402</v>
      </c>
      <c r="D41" s="309" t="s">
        <v>403</v>
      </c>
      <c r="E41" s="312">
        <v>-606.54999999999131</v>
      </c>
      <c r="F41" s="276"/>
      <c r="G41" s="276"/>
      <c r="H41" s="276"/>
      <c r="I41" s="276"/>
      <c r="J41" s="278"/>
    </row>
    <row r="42" spans="1:12" ht="63" x14ac:dyDescent="0.25">
      <c r="A42" s="306" t="s">
        <v>404</v>
      </c>
      <c r="B42" s="312">
        <v>132525</v>
      </c>
      <c r="C42" s="308" t="s">
        <v>402</v>
      </c>
      <c r="D42" s="309" t="s">
        <v>405</v>
      </c>
      <c r="E42" s="312">
        <v>132525</v>
      </c>
      <c r="F42" s="276"/>
      <c r="G42" s="276"/>
      <c r="H42" s="276"/>
      <c r="I42" s="276"/>
      <c r="J42" s="278"/>
    </row>
    <row r="43" spans="1:12" x14ac:dyDescent="0.25">
      <c r="A43" s="314" t="s">
        <v>406</v>
      </c>
      <c r="B43" s="315">
        <v>30000</v>
      </c>
      <c r="C43" s="316" t="s">
        <v>407</v>
      </c>
      <c r="D43" s="317"/>
      <c r="E43" s="277"/>
      <c r="F43" s="318"/>
      <c r="G43" s="319"/>
      <c r="H43" s="320"/>
      <c r="I43" s="320"/>
      <c r="J43" s="321">
        <v>30000</v>
      </c>
    </row>
    <row r="44" spans="1:12" ht="16.5" thickBot="1" x14ac:dyDescent="0.3">
      <c r="A44" s="322" t="s">
        <v>406</v>
      </c>
      <c r="B44" s="323">
        <v>20000</v>
      </c>
      <c r="C44" s="324" t="s">
        <v>408</v>
      </c>
      <c r="D44" s="325"/>
      <c r="E44" s="326"/>
      <c r="F44" s="326"/>
      <c r="G44" s="327"/>
      <c r="H44" s="328"/>
      <c r="I44" s="328"/>
      <c r="J44" s="329">
        <v>20000</v>
      </c>
    </row>
    <row r="45" spans="1:12" customFormat="1" ht="16.5" thickBot="1" x14ac:dyDescent="0.3">
      <c r="A45" s="330" t="s">
        <v>273</v>
      </c>
      <c r="B45" s="331">
        <f>SUM(B38:B44)</f>
        <v>426918.45</v>
      </c>
      <c r="C45" s="332"/>
      <c r="D45" s="333"/>
      <c r="E45" s="331">
        <f t="shared" ref="E45:J45" si="1">SUM(E38:E44)</f>
        <v>376918.45</v>
      </c>
      <c r="F45" s="331">
        <f t="shared" si="1"/>
        <v>0</v>
      </c>
      <c r="G45" s="331">
        <f t="shared" si="1"/>
        <v>0</v>
      </c>
      <c r="H45" s="331">
        <f t="shared" si="1"/>
        <v>0</v>
      </c>
      <c r="I45" s="331">
        <f t="shared" si="1"/>
        <v>0</v>
      </c>
      <c r="J45" s="334">
        <f t="shared" si="1"/>
        <v>50000</v>
      </c>
      <c r="K45" s="335"/>
    </row>
    <row r="46" spans="1:12" customFormat="1" ht="7.5" customHeight="1" thickBot="1" x14ac:dyDescent="0.3">
      <c r="A46" s="336"/>
      <c r="B46" s="256"/>
      <c r="C46" s="337"/>
      <c r="D46" s="338"/>
      <c r="E46" s="339"/>
      <c r="F46" s="339"/>
      <c r="G46" s="339"/>
      <c r="H46" s="339"/>
      <c r="I46" s="339"/>
      <c r="J46" s="339"/>
    </row>
    <row r="47" spans="1:12" ht="16.5" thickBot="1" x14ac:dyDescent="0.3">
      <c r="A47" s="340" t="s">
        <v>409</v>
      </c>
      <c r="B47" s="341">
        <f>SUM(B32,B45)</f>
        <v>609318.44999999995</v>
      </c>
      <c r="C47" s="342"/>
      <c r="D47" s="343"/>
      <c r="E47" s="344">
        <f t="shared" ref="E47:J47" si="2">SUM(E32,E45)</f>
        <v>376918.45</v>
      </c>
      <c r="F47" s="345">
        <f t="shared" si="2"/>
        <v>114800</v>
      </c>
      <c r="G47" s="345">
        <f t="shared" si="2"/>
        <v>0</v>
      </c>
      <c r="H47" s="341">
        <f t="shared" si="2"/>
        <v>0</v>
      </c>
      <c r="I47" s="345">
        <f t="shared" si="2"/>
        <v>0</v>
      </c>
      <c r="J47" s="346">
        <f t="shared" si="2"/>
        <v>117600</v>
      </c>
      <c r="K47" s="347"/>
    </row>
    <row r="48" spans="1:12" ht="21" customHeight="1" x14ac:dyDescent="0.2">
      <c r="A48" s="366" t="s">
        <v>171</v>
      </c>
      <c r="B48" s="366"/>
      <c r="C48" s="366"/>
      <c r="D48" s="366"/>
      <c r="E48" s="366"/>
      <c r="F48" s="366"/>
      <c r="G48" s="366"/>
      <c r="H48" s="366"/>
      <c r="I48" s="366"/>
      <c r="J48" s="366"/>
    </row>
    <row r="49" spans="1:10" ht="15" x14ac:dyDescent="0.2">
      <c r="A49" s="348"/>
      <c r="B49" s="348"/>
      <c r="C49" s="348"/>
      <c r="D49" s="348"/>
      <c r="E49" s="349"/>
      <c r="F49" s="348"/>
      <c r="G49" s="348"/>
      <c r="H49" s="348"/>
      <c r="I49" s="348"/>
      <c r="J49" s="348"/>
    </row>
    <row r="50" spans="1:10" ht="15" x14ac:dyDescent="0.2">
      <c r="A50" s="348"/>
      <c r="B50" s="349"/>
      <c r="C50" s="348"/>
      <c r="D50" s="348"/>
      <c r="E50" s="348"/>
      <c r="F50" s="348"/>
      <c r="G50" s="348"/>
      <c r="H50" s="348"/>
      <c r="I50" s="348"/>
      <c r="J50" s="348"/>
    </row>
    <row r="51" spans="1:10" ht="15" customHeight="1" x14ac:dyDescent="0.25">
      <c r="C51" s="253"/>
    </row>
    <row r="52" spans="1:10" ht="16.5" customHeight="1" x14ac:dyDescent="0.3">
      <c r="A52" s="350" t="s">
        <v>176</v>
      </c>
      <c r="B52" s="351"/>
      <c r="C52" s="352"/>
      <c r="D52" s="250"/>
      <c r="E52" s="353"/>
      <c r="F52" s="253"/>
      <c r="G52" s="354" t="s">
        <v>177</v>
      </c>
      <c r="H52" s="353"/>
    </row>
    <row r="53" spans="1:10" ht="18.75" x14ac:dyDescent="0.3">
      <c r="A53" s="355" t="s">
        <v>172</v>
      </c>
      <c r="C53" s="356"/>
      <c r="D53" s="357"/>
      <c r="E53" s="358"/>
      <c r="F53" s="253"/>
      <c r="G53" s="359" t="s">
        <v>410</v>
      </c>
      <c r="H53" s="358"/>
    </row>
  </sheetData>
  <sheetProtection algorithmName="SHA-512" hashValue="/UXuIMv1mPCMSj1UlTaL61to1NQTxuezYDiXL4PY3I++rki16UXACqx9ceRG/p7calnuJIRGpVmaicrU6eJ+vw==" saltValue="PdgRfe0CyljLUzUKltLpxQ==" spinCount="100000" sheet="1"/>
  <mergeCells count="12">
    <mergeCell ref="A11:J11"/>
    <mergeCell ref="A37:J37"/>
    <mergeCell ref="A48:J48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AAE2-0FE9-4873-B144-6E8EE6B45201}">
  <dimension ref="A1:K22"/>
  <sheetViews>
    <sheetView topLeftCell="A16" zoomScale="110" zoomScaleNormal="110" workbookViewId="0">
      <selection activeCell="J27" sqref="J27"/>
    </sheetView>
  </sheetViews>
  <sheetFormatPr defaultColWidth="9.140625" defaultRowHeight="15" x14ac:dyDescent="0.25"/>
  <cols>
    <col min="1" max="1" width="39.85546875" style="208" customWidth="1"/>
    <col min="2" max="2" width="13.5703125" style="208" customWidth="1"/>
    <col min="3" max="3" width="15.28515625" style="207" bestFit="1" customWidth="1"/>
    <col min="4" max="4" width="11.7109375" style="208" customWidth="1"/>
    <col min="5" max="5" width="11.85546875" style="208" customWidth="1"/>
    <col min="6" max="6" width="12.140625" style="212" customWidth="1"/>
    <col min="7" max="7" width="15.28515625" style="207" customWidth="1"/>
    <col min="8" max="8" width="12" style="208" customWidth="1"/>
    <col min="9" max="9" width="18.42578125" style="208" customWidth="1"/>
    <col min="10" max="16384" width="9.140625" style="208"/>
  </cols>
  <sheetData>
    <row r="1" spans="1:11" s="209" customFormat="1" ht="15.75" x14ac:dyDescent="0.25">
      <c r="A1" s="208" t="s">
        <v>322</v>
      </c>
      <c r="C1" s="210"/>
      <c r="F1" s="211"/>
      <c r="G1" s="210"/>
    </row>
    <row r="2" spans="1:11" s="209" customFormat="1" ht="11.25" customHeight="1" x14ac:dyDescent="0.25">
      <c r="C2" s="210"/>
      <c r="F2" s="211"/>
      <c r="G2" s="210"/>
    </row>
    <row r="3" spans="1:11" s="209" customFormat="1" ht="15.75" x14ac:dyDescent="0.25">
      <c r="A3" s="391" t="s">
        <v>323</v>
      </c>
      <c r="B3" s="391"/>
      <c r="C3" s="391"/>
      <c r="D3" s="391"/>
      <c r="E3" s="391"/>
      <c r="F3" s="391"/>
      <c r="G3" s="391"/>
      <c r="H3" s="391"/>
      <c r="I3" s="391"/>
    </row>
    <row r="4" spans="1:11" s="209" customFormat="1" ht="15.75" x14ac:dyDescent="0.25">
      <c r="A4" s="391" t="s">
        <v>324</v>
      </c>
      <c r="B4" s="391"/>
      <c r="C4" s="391"/>
      <c r="D4" s="391"/>
      <c r="E4" s="391"/>
      <c r="F4" s="391"/>
      <c r="G4" s="391"/>
      <c r="H4" s="391"/>
      <c r="I4" s="391"/>
    </row>
    <row r="5" spans="1:11" s="209" customFormat="1" ht="7.5" customHeight="1" x14ac:dyDescent="0.25">
      <c r="A5" s="208"/>
      <c r="B5" s="208"/>
      <c r="C5" s="207"/>
      <c r="D5" s="208"/>
      <c r="E5" s="208"/>
      <c r="F5" s="212"/>
      <c r="G5" s="207"/>
      <c r="H5" s="208"/>
      <c r="I5" s="208"/>
    </row>
    <row r="6" spans="1:11" s="209" customFormat="1" ht="15.75" x14ac:dyDescent="0.25">
      <c r="A6" s="208" t="s">
        <v>325</v>
      </c>
      <c r="B6" s="213"/>
      <c r="C6" s="207"/>
      <c r="D6" s="208"/>
      <c r="E6" s="208"/>
      <c r="F6" s="212"/>
      <c r="G6" s="207"/>
      <c r="H6" s="208"/>
      <c r="I6" s="208"/>
    </row>
    <row r="7" spans="1:11" s="214" customFormat="1" ht="15.75" customHeight="1" x14ac:dyDescent="0.25">
      <c r="A7" s="392" t="s">
        <v>326</v>
      </c>
      <c r="B7" s="394" t="s">
        <v>327</v>
      </c>
      <c r="C7" s="395" t="s">
        <v>328</v>
      </c>
      <c r="D7" s="392" t="s">
        <v>329</v>
      </c>
      <c r="E7" s="394" t="s">
        <v>330</v>
      </c>
      <c r="F7" s="397" t="s">
        <v>331</v>
      </c>
      <c r="G7" s="398"/>
      <c r="H7" s="392" t="s">
        <v>11</v>
      </c>
      <c r="I7" s="392" t="s">
        <v>12</v>
      </c>
    </row>
    <row r="8" spans="1:11" s="214" customFormat="1" ht="30.75" customHeight="1" x14ac:dyDescent="0.25">
      <c r="A8" s="393"/>
      <c r="B8" s="393"/>
      <c r="C8" s="396"/>
      <c r="D8" s="393"/>
      <c r="E8" s="394"/>
      <c r="F8" s="215" t="s">
        <v>332</v>
      </c>
      <c r="G8" s="216" t="s">
        <v>333</v>
      </c>
      <c r="H8" s="393"/>
      <c r="I8" s="393"/>
    </row>
    <row r="9" spans="1:11" s="214" customFormat="1" ht="60" x14ac:dyDescent="0.25">
      <c r="A9" s="217" t="s">
        <v>334</v>
      </c>
      <c r="B9" s="218" t="s">
        <v>17</v>
      </c>
      <c r="C9" s="219">
        <v>3451736</v>
      </c>
      <c r="D9" s="218"/>
      <c r="E9" s="220"/>
      <c r="F9" s="221">
        <v>1</v>
      </c>
      <c r="G9" s="222">
        <v>3451736</v>
      </c>
      <c r="H9" s="218"/>
      <c r="I9" s="218" t="s">
        <v>335</v>
      </c>
      <c r="K9" s="223"/>
    </row>
    <row r="10" spans="1:11" s="214" customFormat="1" ht="45" x14ac:dyDescent="0.25">
      <c r="A10" s="217" t="s">
        <v>336</v>
      </c>
      <c r="B10" s="218" t="s">
        <v>337</v>
      </c>
      <c r="C10" s="219">
        <v>7192843.4800000004</v>
      </c>
      <c r="D10" s="218"/>
      <c r="E10" s="220"/>
      <c r="F10" s="221">
        <v>1</v>
      </c>
      <c r="G10" s="222">
        <v>7192843.4800000004</v>
      </c>
      <c r="H10" s="218"/>
      <c r="I10" s="218" t="s">
        <v>338</v>
      </c>
    </row>
    <row r="11" spans="1:11" s="214" customFormat="1" ht="25.5" x14ac:dyDescent="0.25">
      <c r="A11" s="224" t="s">
        <v>339</v>
      </c>
      <c r="B11" s="225" t="s">
        <v>17</v>
      </c>
      <c r="C11" s="226">
        <v>5460000</v>
      </c>
      <c r="D11" s="225"/>
      <c r="E11" s="227"/>
      <c r="F11" s="228">
        <v>1</v>
      </c>
      <c r="G11" s="229">
        <v>5460000</v>
      </c>
      <c r="H11" s="225"/>
      <c r="I11" s="225" t="s">
        <v>340</v>
      </c>
    </row>
    <row r="12" spans="1:11" s="214" customFormat="1" ht="30" x14ac:dyDescent="0.25">
      <c r="A12" s="217" t="s">
        <v>341</v>
      </c>
      <c r="B12" s="218" t="s">
        <v>342</v>
      </c>
      <c r="C12" s="219">
        <v>75014150</v>
      </c>
      <c r="D12" s="218"/>
      <c r="E12" s="220"/>
      <c r="F12" s="221">
        <v>1</v>
      </c>
      <c r="G12" s="219">
        <v>75014150</v>
      </c>
      <c r="H12" s="218"/>
      <c r="I12" s="218" t="s">
        <v>343</v>
      </c>
    </row>
    <row r="13" spans="1:11" s="214" customFormat="1" ht="60.75" customHeight="1" x14ac:dyDescent="0.25">
      <c r="A13" s="224" t="s">
        <v>344</v>
      </c>
      <c r="B13" s="218" t="s">
        <v>337</v>
      </c>
      <c r="C13" s="230">
        <v>7495500</v>
      </c>
      <c r="D13" s="218"/>
      <c r="E13" s="220"/>
      <c r="F13" s="221">
        <v>1</v>
      </c>
      <c r="G13" s="222">
        <v>7495500</v>
      </c>
      <c r="H13" s="218"/>
      <c r="I13" s="218" t="s">
        <v>345</v>
      </c>
    </row>
    <row r="14" spans="1:11" s="214" customFormat="1" ht="30" x14ac:dyDescent="0.25">
      <c r="A14" s="217" t="s">
        <v>346</v>
      </c>
      <c r="B14" s="218" t="s">
        <v>337</v>
      </c>
      <c r="C14" s="219">
        <v>29987107.890000001</v>
      </c>
      <c r="D14" s="218"/>
      <c r="E14" s="220"/>
      <c r="F14" s="231">
        <v>0.3664</v>
      </c>
      <c r="G14" s="222">
        <v>10988285.51</v>
      </c>
      <c r="H14" s="218"/>
      <c r="I14" s="218" t="s">
        <v>347</v>
      </c>
    </row>
    <row r="15" spans="1:11" s="214" customFormat="1" ht="45" x14ac:dyDescent="0.25">
      <c r="A15" s="217" t="s">
        <v>348</v>
      </c>
      <c r="B15" s="218" t="s">
        <v>337</v>
      </c>
      <c r="C15" s="222">
        <v>29975430.989999998</v>
      </c>
      <c r="D15" s="218"/>
      <c r="E15" s="220"/>
      <c r="F15" s="231">
        <v>0.57909999999999995</v>
      </c>
      <c r="G15" s="222">
        <v>17358772.09</v>
      </c>
      <c r="H15" s="218"/>
      <c r="I15" s="218" t="s">
        <v>335</v>
      </c>
    </row>
    <row r="16" spans="1:11" s="214" customFormat="1" ht="45" x14ac:dyDescent="0.25">
      <c r="A16" s="217" t="s">
        <v>349</v>
      </c>
      <c r="B16" s="218" t="s">
        <v>17</v>
      </c>
      <c r="C16" s="232">
        <v>9790000</v>
      </c>
      <c r="D16" s="218"/>
      <c r="E16" s="220"/>
      <c r="F16" s="221">
        <v>1</v>
      </c>
      <c r="G16" s="232">
        <v>9790000</v>
      </c>
      <c r="H16" s="218"/>
      <c r="I16" s="218" t="s">
        <v>340</v>
      </c>
    </row>
    <row r="17" spans="1:9" s="239" customFormat="1" ht="15.75" x14ac:dyDescent="0.25">
      <c r="A17" s="233" t="s">
        <v>350</v>
      </c>
      <c r="B17" s="234"/>
      <c r="C17" s="235">
        <f>SUM(C9:C16)</f>
        <v>168366768.36000001</v>
      </c>
      <c r="D17" s="236"/>
      <c r="E17" s="236"/>
      <c r="F17" s="237"/>
      <c r="G17" s="235">
        <f>SUM(G9:G16)</f>
        <v>136751287.08000001</v>
      </c>
      <c r="H17" s="238"/>
      <c r="I17" s="234"/>
    </row>
    <row r="18" spans="1:9" x14ac:dyDescent="0.25">
      <c r="A18" s="388" t="s">
        <v>171</v>
      </c>
      <c r="B18" s="388"/>
      <c r="C18" s="388"/>
      <c r="D18" s="388"/>
      <c r="E18" s="388"/>
      <c r="F18" s="388"/>
      <c r="G18" s="388"/>
      <c r="H18" s="388"/>
      <c r="I18" s="388"/>
    </row>
    <row r="19" spans="1:9" x14ac:dyDescent="0.25">
      <c r="A19" s="240"/>
      <c r="B19" s="240"/>
      <c r="C19" s="240"/>
      <c r="D19" s="240"/>
      <c r="E19" s="240"/>
    </row>
    <row r="21" spans="1:9" ht="15.75" x14ac:dyDescent="0.25">
      <c r="A21" s="241" t="s">
        <v>176</v>
      </c>
      <c r="B21" s="242"/>
      <c r="G21" s="389" t="s">
        <v>351</v>
      </c>
      <c r="H21" s="389"/>
      <c r="I21" s="389"/>
    </row>
    <row r="22" spans="1:9" s="246" customFormat="1" ht="15.75" x14ac:dyDescent="0.25">
      <c r="A22" s="243" t="s">
        <v>172</v>
      </c>
      <c r="B22" s="244"/>
      <c r="C22" s="245"/>
      <c r="F22" s="247"/>
      <c r="G22" s="390" t="s">
        <v>173</v>
      </c>
      <c r="H22" s="390"/>
      <c r="I22" s="390"/>
    </row>
  </sheetData>
  <sheetProtection algorithmName="SHA-512" hashValue="LeCnSGz22inONPZeI/r2+WckxnuY7Q8K4ZMlHmeZwldrlH5Lted7MAYRGeW1sBlguHjHKbbU97i7gpKKGRl2bw==" saltValue="xpZv1VKamJTDrOl8zEhJyQ==" spinCount="100000" sheet="1"/>
  <mergeCells count="13">
    <mergeCell ref="A18:I18"/>
    <mergeCell ref="G21:I21"/>
    <mergeCell ref="G22:I22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45" right="0.45" top="0.5" bottom="0.5" header="0.3" footer="0.3"/>
  <pageSetup paperSize="1000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D7FF-8E11-4CEC-BE63-B713D3D49A13}">
  <sheetPr>
    <tabColor theme="0" tint="-0.14999847407452621"/>
  </sheetPr>
  <dimension ref="A1:K57"/>
  <sheetViews>
    <sheetView view="pageBreakPreview" topLeftCell="A43" zoomScale="130" zoomScaleNormal="130" zoomScaleSheetLayoutView="130" workbookViewId="0">
      <selection activeCell="D68" sqref="D67:D68"/>
    </sheetView>
  </sheetViews>
  <sheetFormatPr defaultColWidth="9.140625" defaultRowHeight="15.75" x14ac:dyDescent="0.25"/>
  <cols>
    <col min="1" max="1" width="3" style="180" customWidth="1"/>
    <col min="2" max="2" width="3.28515625" style="180" customWidth="1"/>
    <col min="3" max="3" width="2.85546875" style="180" customWidth="1"/>
    <col min="4" max="4" width="47.7109375" style="180" bestFit="1" customWidth="1"/>
    <col min="5" max="5" width="3" style="180" customWidth="1"/>
    <col min="6" max="6" width="20.5703125" style="183" bestFit="1" customWidth="1"/>
    <col min="7" max="7" width="4.28515625" style="183" customWidth="1"/>
    <col min="8" max="8" width="9.140625" style="180"/>
    <col min="9" max="9" width="19.42578125" style="180" bestFit="1" customWidth="1"/>
    <col min="10" max="10" width="16.85546875" style="180" bestFit="1" customWidth="1"/>
    <col min="11" max="16384" width="9.140625" style="180"/>
  </cols>
  <sheetData>
    <row r="1" spans="1:11" x14ac:dyDescent="0.25">
      <c r="A1" s="399" t="s">
        <v>279</v>
      </c>
      <c r="B1" s="399"/>
      <c r="C1" s="399"/>
      <c r="D1" s="399"/>
      <c r="E1" s="399"/>
      <c r="F1" s="399"/>
      <c r="G1" s="399"/>
      <c r="H1" s="399"/>
    </row>
    <row r="2" spans="1:11" x14ac:dyDescent="0.25">
      <c r="A2" s="399" t="s">
        <v>280</v>
      </c>
      <c r="B2" s="399"/>
      <c r="C2" s="399"/>
      <c r="D2" s="399"/>
      <c r="E2" s="399"/>
      <c r="F2" s="399"/>
      <c r="G2" s="399"/>
      <c r="H2" s="399"/>
    </row>
    <row r="3" spans="1:11" x14ac:dyDescent="0.25">
      <c r="A3" s="399" t="s">
        <v>281</v>
      </c>
      <c r="B3" s="399"/>
      <c r="C3" s="399"/>
      <c r="D3" s="399"/>
      <c r="E3" s="399"/>
      <c r="F3" s="399"/>
      <c r="G3" s="399"/>
      <c r="H3" s="399"/>
    </row>
    <row r="4" spans="1:11" x14ac:dyDescent="0.25">
      <c r="A4" s="400" t="s">
        <v>282</v>
      </c>
      <c r="B4" s="400"/>
      <c r="C4" s="400"/>
      <c r="D4" s="400"/>
      <c r="E4" s="400"/>
      <c r="F4" s="400"/>
      <c r="G4" s="400"/>
      <c r="H4" s="400"/>
      <c r="I4" s="181"/>
      <c r="J4" s="181"/>
      <c r="K4" s="181"/>
    </row>
    <row r="5" spans="1:11" x14ac:dyDescent="0.25">
      <c r="E5" s="182"/>
    </row>
    <row r="6" spans="1:11" x14ac:dyDescent="0.25">
      <c r="B6" s="184" t="s">
        <v>283</v>
      </c>
    </row>
    <row r="7" spans="1:11" x14ac:dyDescent="0.25">
      <c r="C7" s="185" t="s">
        <v>284</v>
      </c>
    </row>
    <row r="8" spans="1:11" x14ac:dyDescent="0.25">
      <c r="D8" s="180" t="s">
        <v>285</v>
      </c>
      <c r="F8" s="186">
        <v>143731994.08000001</v>
      </c>
    </row>
    <row r="9" spans="1:11" x14ac:dyDescent="0.25">
      <c r="D9" s="180" t="s">
        <v>286</v>
      </c>
      <c r="F9" s="187">
        <v>2738588448</v>
      </c>
    </row>
    <row r="10" spans="1:11" x14ac:dyDescent="0.25">
      <c r="D10" s="180" t="s">
        <v>287</v>
      </c>
      <c r="F10" s="187">
        <v>190817976.83000001</v>
      </c>
    </row>
    <row r="11" spans="1:11" x14ac:dyDescent="0.25">
      <c r="D11" s="180" t="s">
        <v>288</v>
      </c>
      <c r="F11" s="187">
        <v>1143872.0900000001</v>
      </c>
    </row>
    <row r="12" spans="1:11" x14ac:dyDescent="0.25">
      <c r="D12" s="180" t="s">
        <v>289</v>
      </c>
      <c r="F12" s="188">
        <v>111944622.39</v>
      </c>
    </row>
    <row r="13" spans="1:11" x14ac:dyDescent="0.25">
      <c r="D13" s="184" t="s">
        <v>290</v>
      </c>
      <c r="F13" s="189">
        <f>SUM(F8:F12)</f>
        <v>3186226913.3899999</v>
      </c>
    </row>
    <row r="14" spans="1:11" x14ac:dyDescent="0.25">
      <c r="C14" s="185" t="s">
        <v>291</v>
      </c>
    </row>
    <row r="15" spans="1:11" x14ac:dyDescent="0.25">
      <c r="D15" s="180" t="s">
        <v>292</v>
      </c>
      <c r="F15" s="190">
        <v>1155303356.5999999</v>
      </c>
    </row>
    <row r="16" spans="1:11" x14ac:dyDescent="0.25">
      <c r="D16" s="180" t="s">
        <v>293</v>
      </c>
      <c r="F16" s="191">
        <v>600520897.11000001</v>
      </c>
    </row>
    <row r="17" spans="2:10" x14ac:dyDescent="0.25">
      <c r="D17" s="180" t="s">
        <v>294</v>
      </c>
      <c r="F17" s="191">
        <v>740419170.66000009</v>
      </c>
    </row>
    <row r="18" spans="2:10" x14ac:dyDescent="0.25">
      <c r="D18" s="180" t="s">
        <v>295</v>
      </c>
      <c r="F18" s="191">
        <v>31761702.510000002</v>
      </c>
    </row>
    <row r="19" spans="2:10" x14ac:dyDescent="0.25">
      <c r="D19" s="180" t="s">
        <v>296</v>
      </c>
      <c r="F19" s="191">
        <v>80566119.480000004</v>
      </c>
    </row>
    <row r="20" spans="2:10" x14ac:dyDescent="0.25">
      <c r="D20" s="184" t="s">
        <v>297</v>
      </c>
      <c r="F20" s="189">
        <f>SUM(F15:F19)</f>
        <v>2608571246.3600001</v>
      </c>
    </row>
    <row r="21" spans="2:10" x14ac:dyDescent="0.25">
      <c r="C21" s="184" t="s">
        <v>298</v>
      </c>
      <c r="F21" s="192">
        <f>F13-F20</f>
        <v>577655667.02999973</v>
      </c>
      <c r="G21" s="193"/>
      <c r="I21" s="194"/>
      <c r="J21" s="194"/>
    </row>
    <row r="22" spans="2:10" x14ac:dyDescent="0.25">
      <c r="B22" s="184" t="s">
        <v>299</v>
      </c>
    </row>
    <row r="23" spans="2:10" x14ac:dyDescent="0.25">
      <c r="C23" s="185" t="s">
        <v>284</v>
      </c>
    </row>
    <row r="24" spans="2:10" x14ac:dyDescent="0.25">
      <c r="D24" s="180" t="s">
        <v>300</v>
      </c>
      <c r="F24" s="183">
        <v>0</v>
      </c>
    </row>
    <row r="25" spans="2:10" ht="31.5" x14ac:dyDescent="0.25">
      <c r="D25" s="195" t="s">
        <v>301</v>
      </c>
      <c r="F25" s="183">
        <v>0</v>
      </c>
    </row>
    <row r="26" spans="2:10" ht="31.5" x14ac:dyDescent="0.25">
      <c r="D26" s="195" t="s">
        <v>302</v>
      </c>
      <c r="F26" s="183">
        <v>0</v>
      </c>
    </row>
    <row r="27" spans="2:10" x14ac:dyDescent="0.25">
      <c r="D27" s="195" t="s">
        <v>303</v>
      </c>
      <c r="F27" s="194">
        <v>0</v>
      </c>
    </row>
    <row r="28" spans="2:10" x14ac:dyDescent="0.25">
      <c r="D28" s="196" t="s">
        <v>304</v>
      </c>
      <c r="E28" s="196"/>
      <c r="F28" s="194">
        <v>0</v>
      </c>
      <c r="G28" s="196"/>
    </row>
    <row r="29" spans="2:10" x14ac:dyDescent="0.25">
      <c r="D29" s="180" t="s">
        <v>305</v>
      </c>
      <c r="F29" s="197">
        <v>22828968.5</v>
      </c>
    </row>
    <row r="30" spans="2:10" x14ac:dyDescent="0.25">
      <c r="D30" s="184" t="s">
        <v>290</v>
      </c>
      <c r="F30" s="189">
        <f>SUM(F24:F29)</f>
        <v>22828968.5</v>
      </c>
    </row>
    <row r="31" spans="2:10" x14ac:dyDescent="0.25">
      <c r="C31" s="185" t="s">
        <v>291</v>
      </c>
    </row>
    <row r="32" spans="2:10" x14ac:dyDescent="0.25">
      <c r="D32" s="180" t="s">
        <v>306</v>
      </c>
      <c r="F32" s="183">
        <v>0</v>
      </c>
      <c r="G32" s="198"/>
    </row>
    <row r="33" spans="2:6" ht="31.5" x14ac:dyDescent="0.25">
      <c r="D33" s="195" t="s">
        <v>307</v>
      </c>
      <c r="F33" s="183">
        <v>855578741.95000005</v>
      </c>
    </row>
    <row r="34" spans="2:6" x14ac:dyDescent="0.25">
      <c r="D34" s="180" t="s">
        <v>308</v>
      </c>
      <c r="F34" s="183">
        <v>1713800</v>
      </c>
    </row>
    <row r="35" spans="2:6" s="183" customFormat="1" x14ac:dyDescent="0.25">
      <c r="B35" s="180"/>
      <c r="C35" s="180"/>
      <c r="D35" s="180" t="s">
        <v>309</v>
      </c>
      <c r="E35" s="180"/>
      <c r="F35" s="199">
        <v>0</v>
      </c>
    </row>
    <row r="36" spans="2:6" s="183" customFormat="1" x14ac:dyDescent="0.25">
      <c r="B36" s="180"/>
      <c r="C36" s="180"/>
      <c r="D36" s="184" t="s">
        <v>297</v>
      </c>
      <c r="E36" s="180"/>
      <c r="F36" s="189">
        <f>SUM(F32:F35)</f>
        <v>857292541.95000005</v>
      </c>
    </row>
    <row r="37" spans="2:6" s="183" customFormat="1" x14ac:dyDescent="0.25">
      <c r="B37" s="180"/>
      <c r="C37" s="184" t="s">
        <v>310</v>
      </c>
      <c r="D37" s="180"/>
      <c r="E37" s="180"/>
      <c r="F37" s="192">
        <f>F30-F36</f>
        <v>-834463573.45000005</v>
      </c>
    </row>
    <row r="38" spans="2:6" s="183" customFormat="1" x14ac:dyDescent="0.25">
      <c r="B38" s="184" t="s">
        <v>311</v>
      </c>
      <c r="C38" s="180"/>
      <c r="D38" s="180"/>
      <c r="E38" s="180"/>
    </row>
    <row r="39" spans="2:6" s="183" customFormat="1" x14ac:dyDescent="0.25">
      <c r="B39" s="180"/>
      <c r="C39" s="185" t="s">
        <v>284</v>
      </c>
      <c r="D39" s="180"/>
      <c r="E39" s="180"/>
    </row>
    <row r="40" spans="2:6" s="183" customFormat="1" x14ac:dyDescent="0.25">
      <c r="B40" s="180"/>
      <c r="C40" s="180"/>
      <c r="D40" s="180" t="s">
        <v>312</v>
      </c>
      <c r="E40" s="180"/>
      <c r="F40" s="183">
        <v>242894545.84</v>
      </c>
    </row>
    <row r="41" spans="2:6" s="183" customFormat="1" x14ac:dyDescent="0.25">
      <c r="B41" s="180"/>
      <c r="C41" s="180"/>
      <c r="D41" s="184" t="s">
        <v>290</v>
      </c>
      <c r="E41" s="180"/>
      <c r="F41" s="189">
        <f>F40</f>
        <v>242894545.84</v>
      </c>
    </row>
    <row r="42" spans="2:6" s="183" customFormat="1" x14ac:dyDescent="0.25">
      <c r="B42" s="180"/>
      <c r="C42" s="185" t="s">
        <v>291</v>
      </c>
      <c r="D42" s="180"/>
      <c r="E42" s="180"/>
    </row>
    <row r="43" spans="2:6" s="183" customFormat="1" x14ac:dyDescent="0.25">
      <c r="B43" s="180"/>
      <c r="C43" s="180"/>
      <c r="D43" s="180" t="s">
        <v>313</v>
      </c>
      <c r="E43" s="180"/>
      <c r="F43" s="183">
        <v>0</v>
      </c>
    </row>
    <row r="44" spans="2:6" s="183" customFormat="1" x14ac:dyDescent="0.25">
      <c r="B44" s="180"/>
      <c r="C44" s="180"/>
      <c r="D44" s="180" t="s">
        <v>314</v>
      </c>
      <c r="E44" s="180"/>
      <c r="F44" s="200">
        <v>161969429.68000001</v>
      </c>
    </row>
    <row r="45" spans="2:6" s="183" customFormat="1" x14ac:dyDescent="0.25">
      <c r="B45" s="180"/>
      <c r="C45" s="180"/>
      <c r="D45" s="184" t="s">
        <v>297</v>
      </c>
      <c r="E45" s="180"/>
      <c r="F45" s="189">
        <f>F43+F44</f>
        <v>161969429.68000001</v>
      </c>
    </row>
    <row r="46" spans="2:6" s="183" customFormat="1" x14ac:dyDescent="0.25">
      <c r="B46" s="180"/>
      <c r="C46" s="184" t="s">
        <v>315</v>
      </c>
      <c r="D46" s="180"/>
      <c r="E46" s="180"/>
      <c r="F46" s="192">
        <f>F41-F45</f>
        <v>80925116.159999996</v>
      </c>
    </row>
    <row r="47" spans="2:6" s="183" customFormat="1" x14ac:dyDescent="0.25">
      <c r="B47" s="184" t="s">
        <v>316</v>
      </c>
      <c r="C47" s="180"/>
      <c r="D47" s="180"/>
      <c r="E47" s="180"/>
    </row>
    <row r="48" spans="2:6" s="183" customFormat="1" x14ac:dyDescent="0.25">
      <c r="B48" s="180"/>
      <c r="C48" s="180"/>
      <c r="D48" s="184" t="s">
        <v>317</v>
      </c>
      <c r="E48" s="180"/>
      <c r="F48" s="193">
        <f>F21+F37+F46</f>
        <v>-175882790.26000032</v>
      </c>
    </row>
    <row r="49" spans="2:9" s="183" customFormat="1" x14ac:dyDescent="0.25">
      <c r="B49" s="184" t="s">
        <v>318</v>
      </c>
      <c r="C49" s="180"/>
      <c r="D49" s="180"/>
      <c r="E49" s="180"/>
      <c r="F49" s="201">
        <v>2632089860.8099995</v>
      </c>
      <c r="G49" s="202"/>
    </row>
    <row r="50" spans="2:9" s="183" customFormat="1" ht="16.5" thickBot="1" x14ac:dyDescent="0.3">
      <c r="B50" s="184" t="s">
        <v>319</v>
      </c>
      <c r="C50" s="180"/>
      <c r="D50" s="180"/>
      <c r="E50" s="180"/>
      <c r="F50" s="203">
        <f>SUM(F48:F49)</f>
        <v>2456207070.5499992</v>
      </c>
      <c r="G50" s="202"/>
      <c r="I50" s="183">
        <f>[1]detailedposition.edited!J13</f>
        <v>2456207070.5499997</v>
      </c>
    </row>
    <row r="51" spans="2:9" s="183" customFormat="1" ht="16.5" thickTop="1" x14ac:dyDescent="0.25">
      <c r="B51" s="184"/>
      <c r="C51" s="180"/>
      <c r="D51" s="180"/>
      <c r="E51" s="180"/>
      <c r="F51" s="204"/>
      <c r="I51" s="183">
        <f>I50-F50</f>
        <v>0</v>
      </c>
    </row>
    <row r="52" spans="2:9" s="183" customFormat="1" x14ac:dyDescent="0.25">
      <c r="B52" s="180"/>
      <c r="C52" s="180"/>
      <c r="D52" s="180"/>
      <c r="E52" s="183" t="s">
        <v>320</v>
      </c>
    </row>
    <row r="53" spans="2:9" s="183" customFormat="1" x14ac:dyDescent="0.25">
      <c r="B53" s="180"/>
      <c r="C53" s="180"/>
      <c r="D53" s="180"/>
    </row>
    <row r="54" spans="2:9" s="183" customFormat="1" x14ac:dyDescent="0.25">
      <c r="B54" s="180"/>
      <c r="C54" s="180"/>
      <c r="D54" s="180"/>
    </row>
    <row r="55" spans="2:9" s="183" customFormat="1" x14ac:dyDescent="0.25">
      <c r="B55" s="180"/>
      <c r="C55" s="180"/>
      <c r="D55" s="180"/>
      <c r="E55" s="205" t="s">
        <v>176</v>
      </c>
      <c r="F55" s="205"/>
      <c r="G55" s="206"/>
    </row>
    <row r="56" spans="2:9" s="183" customFormat="1" x14ac:dyDescent="0.25">
      <c r="B56" s="180"/>
      <c r="C56" s="180"/>
      <c r="D56" s="180"/>
      <c r="E56" s="207" t="s">
        <v>321</v>
      </c>
      <c r="F56" s="205"/>
    </row>
    <row r="57" spans="2:9" x14ac:dyDescent="0.25">
      <c r="I57" s="194"/>
    </row>
  </sheetData>
  <sheetProtection algorithmName="SHA-512" hashValue="OmZa1ss31cvowm/OCjotQ4gmjk1plA8/665a+FXaAeJIwzoTIWdyunqtziB+MWEwwNJEQ9QVqDHswoWRPK/wBQ==" saltValue="7KJ8SAB5H18hnFaaK1Q7mg==" spinCount="100000" sheet="1"/>
  <mergeCells count="4">
    <mergeCell ref="A1:H1"/>
    <mergeCell ref="A2:H2"/>
    <mergeCell ref="A3:H3"/>
    <mergeCell ref="A4:H4"/>
  </mergeCells>
  <printOptions horizontalCentered="1" verticalCentered="1"/>
  <pageMargins left="0.5" right="0.75" top="1" bottom="0.5" header="0.31496062992126" footer="0.31496062992126"/>
  <pageSetup paperSize="10000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D95E-DB67-4E5B-8B18-30F8B681FBF8}">
  <dimension ref="A1:K54"/>
  <sheetViews>
    <sheetView topLeftCell="A43" zoomScale="145" zoomScaleNormal="145" workbookViewId="0">
      <selection activeCell="I65" sqref="I65"/>
    </sheetView>
  </sheetViews>
  <sheetFormatPr defaultRowHeight="15.75" x14ac:dyDescent="0.25"/>
  <cols>
    <col min="1" max="8" width="9.140625" style="1"/>
    <col min="9" max="9" width="19.28515625" style="1" customWidth="1"/>
    <col min="10" max="16384" width="9.140625" style="1"/>
  </cols>
  <sheetData>
    <row r="1" spans="1:11" x14ac:dyDescent="0.25">
      <c r="A1" s="1" t="s">
        <v>260</v>
      </c>
    </row>
    <row r="2" spans="1:11" x14ac:dyDescent="0.25">
      <c r="A2" s="1" t="s">
        <v>261</v>
      </c>
    </row>
    <row r="5" spans="1:11" x14ac:dyDescent="0.25">
      <c r="A5" s="401" t="s">
        <v>262</v>
      </c>
      <c r="B5" s="401"/>
      <c r="C5" s="401"/>
      <c r="D5" s="401"/>
      <c r="E5" s="401"/>
      <c r="F5" s="401"/>
      <c r="G5" s="401"/>
      <c r="H5" s="401"/>
      <c r="I5" s="401"/>
      <c r="J5" s="171"/>
      <c r="K5" s="171"/>
    </row>
    <row r="6" spans="1:11" x14ac:dyDescent="0.25">
      <c r="A6" s="401" t="s">
        <v>263</v>
      </c>
      <c r="B6" s="401"/>
      <c r="C6" s="401"/>
      <c r="D6" s="401"/>
      <c r="E6" s="401"/>
      <c r="F6" s="401"/>
      <c r="G6" s="401"/>
      <c r="H6" s="401"/>
      <c r="I6" s="401"/>
      <c r="J6" s="171"/>
      <c r="K6" s="171"/>
    </row>
    <row r="9" spans="1:11" x14ac:dyDescent="0.25">
      <c r="A9" s="1" t="s">
        <v>264</v>
      </c>
      <c r="D9" s="172" t="s">
        <v>17</v>
      </c>
    </row>
    <row r="11" spans="1:11" x14ac:dyDescent="0.25">
      <c r="A11" s="1" t="s">
        <v>265</v>
      </c>
      <c r="I11" s="173">
        <v>84373994.519999996</v>
      </c>
    </row>
    <row r="13" spans="1:11" x14ac:dyDescent="0.25">
      <c r="A13" s="1" t="s">
        <v>266</v>
      </c>
      <c r="B13" s="1" t="s">
        <v>267</v>
      </c>
    </row>
    <row r="16" spans="1:11" x14ac:dyDescent="0.25">
      <c r="B16" s="1" t="s">
        <v>268</v>
      </c>
      <c r="I16" s="100"/>
    </row>
    <row r="17" spans="2:9" x14ac:dyDescent="0.25">
      <c r="B17" s="63"/>
      <c r="C17" s="63"/>
      <c r="D17" s="63"/>
      <c r="E17" s="63"/>
      <c r="F17" s="63"/>
      <c r="I17" s="174" t="s">
        <v>269</v>
      </c>
    </row>
    <row r="18" spans="2:9" x14ac:dyDescent="0.25">
      <c r="B18" s="2"/>
      <c r="C18" s="2"/>
      <c r="D18" s="2"/>
      <c r="E18" s="2"/>
      <c r="F18" s="2"/>
      <c r="I18" s="2"/>
    </row>
    <row r="19" spans="2:9" x14ac:dyDescent="0.25">
      <c r="B19" s="2"/>
      <c r="C19" s="2"/>
      <c r="D19" s="2"/>
      <c r="E19" s="2"/>
      <c r="F19" s="2"/>
      <c r="I19" s="2"/>
    </row>
    <row r="21" spans="2:9" x14ac:dyDescent="0.25">
      <c r="B21" s="1" t="s">
        <v>270</v>
      </c>
    </row>
    <row r="22" spans="2:9" x14ac:dyDescent="0.25">
      <c r="B22" s="63"/>
      <c r="C22" s="63"/>
      <c r="D22" s="63"/>
      <c r="E22" s="63"/>
      <c r="F22" s="63"/>
      <c r="I22" s="175">
        <v>41033000.009999998</v>
      </c>
    </row>
    <row r="23" spans="2:9" x14ac:dyDescent="0.25">
      <c r="B23" s="2"/>
      <c r="C23" s="2"/>
      <c r="D23" s="2"/>
      <c r="E23" s="2"/>
      <c r="F23" s="2"/>
      <c r="I23" s="2"/>
    </row>
    <row r="24" spans="2:9" x14ac:dyDescent="0.25">
      <c r="B24" s="2"/>
      <c r="C24" s="2"/>
      <c r="D24" s="2"/>
      <c r="E24" s="2"/>
      <c r="F24" s="2"/>
      <c r="I24" s="2"/>
    </row>
    <row r="26" spans="2:9" x14ac:dyDescent="0.25">
      <c r="B26" s="1" t="s">
        <v>271</v>
      </c>
    </row>
    <row r="27" spans="2:9" x14ac:dyDescent="0.25">
      <c r="B27" s="63"/>
      <c r="C27" s="63"/>
      <c r="D27" s="63"/>
      <c r="E27" s="63"/>
      <c r="F27" s="63"/>
      <c r="I27" s="174" t="s">
        <v>269</v>
      </c>
    </row>
    <row r="28" spans="2:9" x14ac:dyDescent="0.25">
      <c r="B28" s="2"/>
      <c r="C28" s="2"/>
      <c r="D28" s="2"/>
      <c r="E28" s="2"/>
      <c r="F28" s="2"/>
      <c r="I28" s="2"/>
    </row>
    <row r="29" spans="2:9" x14ac:dyDescent="0.25">
      <c r="B29" s="2"/>
      <c r="C29" s="2"/>
      <c r="D29" s="2"/>
      <c r="E29" s="2"/>
      <c r="F29" s="2"/>
      <c r="I29" s="2"/>
    </row>
    <row r="31" spans="2:9" x14ac:dyDescent="0.25">
      <c r="B31" s="1" t="s">
        <v>272</v>
      </c>
    </row>
    <row r="32" spans="2:9" x14ac:dyDescent="0.25">
      <c r="B32" s="63"/>
      <c r="C32" s="63"/>
      <c r="D32" s="63"/>
      <c r="E32" s="63"/>
      <c r="F32" s="63"/>
      <c r="I32" s="174" t="s">
        <v>269</v>
      </c>
    </row>
    <row r="33" spans="1:9" x14ac:dyDescent="0.25">
      <c r="B33" s="2"/>
      <c r="C33" s="2"/>
      <c r="D33" s="2"/>
      <c r="E33" s="2"/>
      <c r="F33" s="2"/>
      <c r="I33" s="2"/>
    </row>
    <row r="34" spans="1:9" x14ac:dyDescent="0.25">
      <c r="B34" s="2"/>
      <c r="C34" s="2"/>
      <c r="D34" s="2"/>
      <c r="E34" s="2"/>
      <c r="F34" s="2"/>
      <c r="I34" s="2"/>
    </row>
    <row r="36" spans="1:9" x14ac:dyDescent="0.25">
      <c r="A36" s="1" t="s">
        <v>273</v>
      </c>
      <c r="I36" s="176">
        <f>SUM(I22,I17,I27,I32)</f>
        <v>41033000.009999998</v>
      </c>
    </row>
    <row r="37" spans="1:9" ht="16.5" thickBot="1" x14ac:dyDescent="0.3">
      <c r="A37" s="1" t="s">
        <v>243</v>
      </c>
      <c r="I37" s="177">
        <f>I11-I36</f>
        <v>43340994.509999998</v>
      </c>
    </row>
    <row r="38" spans="1:9" ht="16.5" thickTop="1" x14ac:dyDescent="0.25">
      <c r="I38" s="178"/>
    </row>
    <row r="40" spans="1:9" x14ac:dyDescent="0.25">
      <c r="F40" s="1" t="s">
        <v>274</v>
      </c>
    </row>
    <row r="41" spans="1:9" x14ac:dyDescent="0.25">
      <c r="F41" s="1" t="s">
        <v>275</v>
      </c>
    </row>
    <row r="42" spans="1:9" x14ac:dyDescent="0.25">
      <c r="F42" s="1" t="s">
        <v>276</v>
      </c>
    </row>
    <row r="43" spans="1:9" x14ac:dyDescent="0.25">
      <c r="F43" s="1" t="s">
        <v>277</v>
      </c>
    </row>
    <row r="47" spans="1:9" x14ac:dyDescent="0.25">
      <c r="F47" s="402" t="s">
        <v>176</v>
      </c>
      <c r="G47" s="402"/>
      <c r="H47" s="402"/>
    </row>
    <row r="48" spans="1:9" x14ac:dyDescent="0.25">
      <c r="F48" s="403" t="s">
        <v>172</v>
      </c>
      <c r="G48" s="403"/>
      <c r="H48" s="403"/>
    </row>
    <row r="49" spans="6:7" x14ac:dyDescent="0.25">
      <c r="G49" s="179"/>
    </row>
    <row r="53" spans="6:7" x14ac:dyDescent="0.25">
      <c r="F53" s="171" t="s">
        <v>177</v>
      </c>
    </row>
    <row r="54" spans="6:7" x14ac:dyDescent="0.25">
      <c r="F54" s="179" t="s">
        <v>278</v>
      </c>
    </row>
  </sheetData>
  <sheetProtection algorithmName="SHA-512" hashValue="6wIDHb+pFNimw0ktEuwce/F2A+wSWYv+hD3Gu9TZfdER0jGkaKozJrBU+5ekAGMHz1I/otWULXHVfQYxPHG+Fw==" saltValue="dkIcbjPNEDPpnCVVhZIPLg==" spinCount="100000" sheet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5A7C-ECFE-40A6-9714-F55C8EEB3321}">
  <dimension ref="A1:R105"/>
  <sheetViews>
    <sheetView view="pageBreakPreview" topLeftCell="A67" zoomScale="110" zoomScaleNormal="110" zoomScaleSheetLayoutView="110" workbookViewId="0">
      <selection activeCell="C28" sqref="C28"/>
    </sheetView>
  </sheetViews>
  <sheetFormatPr defaultColWidth="9.140625" defaultRowHeight="15.75" x14ac:dyDescent="0.25"/>
  <cols>
    <col min="1" max="1" width="41.42578125" style="104" customWidth="1"/>
    <col min="2" max="2" width="21.7109375" style="102" customWidth="1"/>
    <col min="3" max="3" width="23.5703125" style="102" customWidth="1"/>
    <col min="4" max="4" width="22" style="102" customWidth="1"/>
    <col min="5" max="5" width="12.28515625" style="102" customWidth="1"/>
    <col min="6" max="6" width="13" style="102" customWidth="1"/>
    <col min="7" max="7" width="24.140625" style="102" customWidth="1"/>
    <col min="8" max="8" width="28.7109375" style="103" customWidth="1"/>
    <col min="9" max="9" width="22.42578125" style="103" customWidth="1"/>
    <col min="10" max="10" width="9.140625" style="103"/>
    <col min="11" max="11" width="41.42578125" style="103" customWidth="1"/>
    <col min="12" max="12" width="19.140625" style="103" customWidth="1"/>
    <col min="13" max="13" width="21.140625" style="103" customWidth="1"/>
    <col min="14" max="14" width="19.7109375" style="103" customWidth="1"/>
    <col min="15" max="15" width="12" style="103" customWidth="1"/>
    <col min="16" max="16" width="17.28515625" style="103" customWidth="1"/>
    <col min="17" max="17" width="21" style="103" customWidth="1"/>
    <col min="18" max="16384" width="9.140625" style="103"/>
  </cols>
  <sheetData>
    <row r="1" spans="1:7" x14ac:dyDescent="0.25">
      <c r="A1" s="102" t="s">
        <v>178</v>
      </c>
    </row>
    <row r="2" spans="1:7" x14ac:dyDescent="0.25">
      <c r="A2" s="104" t="s">
        <v>179</v>
      </c>
    </row>
    <row r="3" spans="1:7" ht="6.75" customHeight="1" x14ac:dyDescent="0.25"/>
    <row r="4" spans="1:7" ht="18.75" x14ac:dyDescent="0.25">
      <c r="A4" s="405" t="s">
        <v>180</v>
      </c>
      <c r="B4" s="405"/>
      <c r="C4" s="405"/>
      <c r="D4" s="405"/>
      <c r="E4" s="405"/>
      <c r="F4" s="405"/>
      <c r="G4" s="405"/>
    </row>
    <row r="5" spans="1:7" ht="18.75" x14ac:dyDescent="0.3">
      <c r="A5" s="406" t="s">
        <v>181</v>
      </c>
      <c r="B5" s="406"/>
      <c r="C5" s="406"/>
      <c r="D5" s="406"/>
      <c r="E5" s="406"/>
      <c r="F5" s="406"/>
      <c r="G5" s="406"/>
    </row>
    <row r="6" spans="1:7" ht="18.75" x14ac:dyDescent="0.3">
      <c r="A6" s="406" t="s">
        <v>182</v>
      </c>
      <c r="B6" s="406"/>
      <c r="C6" s="406"/>
      <c r="D6" s="406"/>
      <c r="E6" s="406"/>
      <c r="F6" s="406"/>
      <c r="G6" s="406"/>
    </row>
    <row r="7" spans="1:7" ht="18.75" x14ac:dyDescent="0.3">
      <c r="A7" s="406"/>
      <c r="B7" s="406"/>
      <c r="C7" s="406"/>
      <c r="D7" s="406"/>
      <c r="E7" s="406"/>
      <c r="F7" s="406"/>
      <c r="G7" s="406"/>
    </row>
    <row r="8" spans="1:7" s="107" customFormat="1" ht="15" customHeight="1" x14ac:dyDescent="0.25">
      <c r="A8" s="105"/>
      <c r="B8" s="407" t="s">
        <v>183</v>
      </c>
      <c r="C8" s="408"/>
      <c r="D8" s="106"/>
      <c r="E8" s="105"/>
      <c r="F8" s="105"/>
      <c r="G8" s="105"/>
    </row>
    <row r="9" spans="1:7" s="107" customFormat="1" ht="31.5" customHeight="1" x14ac:dyDescent="0.25">
      <c r="A9" s="404" t="s">
        <v>184</v>
      </c>
      <c r="B9" s="108" t="s">
        <v>185</v>
      </c>
      <c r="C9" s="108" t="s">
        <v>186</v>
      </c>
      <c r="D9" s="109" t="s">
        <v>187</v>
      </c>
      <c r="E9" s="105" t="s">
        <v>188</v>
      </c>
      <c r="F9" s="105" t="s">
        <v>189</v>
      </c>
      <c r="G9" s="105" t="s">
        <v>190</v>
      </c>
    </row>
    <row r="10" spans="1:7" s="107" customFormat="1" ht="16.5" customHeight="1" x14ac:dyDescent="0.25">
      <c r="A10" s="404"/>
      <c r="B10" s="110">
        <v>0.3</v>
      </c>
      <c r="C10" s="110">
        <v>0.7</v>
      </c>
      <c r="D10" s="105"/>
      <c r="E10" s="105"/>
      <c r="F10" s="105"/>
      <c r="G10" s="105"/>
    </row>
    <row r="11" spans="1:7" s="107" customFormat="1" ht="15" hidden="1" customHeight="1" x14ac:dyDescent="0.25">
      <c r="A11" s="105"/>
      <c r="C11" s="105"/>
      <c r="D11" s="105"/>
      <c r="E11" s="105"/>
      <c r="F11" s="105"/>
      <c r="G11" s="105"/>
    </row>
    <row r="12" spans="1:7" ht="18.75" x14ac:dyDescent="0.25">
      <c r="A12" s="111" t="s">
        <v>191</v>
      </c>
      <c r="B12" s="112"/>
      <c r="C12" s="112"/>
      <c r="D12" s="112"/>
      <c r="E12" s="112"/>
      <c r="F12" s="112"/>
      <c r="G12" s="112"/>
    </row>
    <row r="13" spans="1:7" ht="21.75" customHeight="1" x14ac:dyDescent="0.25">
      <c r="A13" s="113" t="s">
        <v>192</v>
      </c>
      <c r="B13" s="114">
        <v>90946453.5</v>
      </c>
      <c r="C13" s="114">
        <v>212208391.5</v>
      </c>
      <c r="D13" s="114"/>
      <c r="E13" s="114"/>
      <c r="F13" s="114"/>
      <c r="G13" s="114">
        <f>SUM(B13:F13)</f>
        <v>303154845</v>
      </c>
    </row>
    <row r="14" spans="1:7" ht="21" customHeight="1" x14ac:dyDescent="0.25">
      <c r="A14" s="113" t="s">
        <v>193</v>
      </c>
      <c r="B14" s="114"/>
      <c r="C14" s="114">
        <v>27636791.600000001</v>
      </c>
      <c r="D14" s="114"/>
      <c r="E14" s="114"/>
      <c r="F14" s="114"/>
      <c r="G14" s="114">
        <f>SUM(B14:F14)</f>
        <v>27636791.600000001</v>
      </c>
    </row>
    <row r="15" spans="1:7" ht="39" customHeight="1" x14ac:dyDescent="0.25">
      <c r="A15" s="113" t="s">
        <v>194</v>
      </c>
      <c r="B15" s="115"/>
      <c r="C15" s="116">
        <v>123219045.92</v>
      </c>
      <c r="D15" s="114"/>
      <c r="E15" s="114"/>
      <c r="F15" s="114"/>
      <c r="G15" s="114">
        <f>SUM(B15:F15)</f>
        <v>123219045.92</v>
      </c>
    </row>
    <row r="16" spans="1:7" ht="23.25" customHeight="1" x14ac:dyDescent="0.25">
      <c r="A16" s="117" t="s">
        <v>195</v>
      </c>
      <c r="B16" s="114"/>
      <c r="C16" s="114"/>
      <c r="D16" s="114"/>
      <c r="E16" s="114"/>
      <c r="F16" s="114">
        <v>0</v>
      </c>
      <c r="G16" s="114">
        <f t="shared" ref="G16:G18" si="0">SUM(B16:F16)</f>
        <v>0</v>
      </c>
    </row>
    <row r="17" spans="1:18" ht="21" customHeight="1" x14ac:dyDescent="0.25">
      <c r="A17" s="113" t="s">
        <v>196</v>
      </c>
      <c r="B17" s="114"/>
      <c r="C17" s="114">
        <v>0</v>
      </c>
      <c r="D17" s="114">
        <f>0</f>
        <v>0</v>
      </c>
      <c r="E17" s="114"/>
      <c r="F17" s="114">
        <v>0</v>
      </c>
      <c r="G17" s="114">
        <f t="shared" si="0"/>
        <v>0</v>
      </c>
    </row>
    <row r="18" spans="1:18" ht="20.25" hidden="1" customHeight="1" x14ac:dyDescent="0.25">
      <c r="A18" s="117" t="s">
        <v>197</v>
      </c>
      <c r="B18" s="114"/>
      <c r="C18" s="114"/>
      <c r="D18" s="114"/>
      <c r="E18" s="114"/>
      <c r="F18" s="114"/>
      <c r="G18" s="114">
        <f t="shared" si="0"/>
        <v>0</v>
      </c>
    </row>
    <row r="19" spans="1:18" ht="24.75" customHeight="1" x14ac:dyDescent="0.25">
      <c r="A19" s="118" t="s">
        <v>198</v>
      </c>
      <c r="B19" s="119">
        <f>SUM(B13:B17)</f>
        <v>90946453.5</v>
      </c>
      <c r="C19" s="119">
        <f t="shared" ref="C19:G19" si="1">SUM(C13:C17)</f>
        <v>363064229.01999998</v>
      </c>
      <c r="D19" s="119">
        <f t="shared" si="1"/>
        <v>0</v>
      </c>
      <c r="E19" s="119">
        <f t="shared" si="1"/>
        <v>0</v>
      </c>
      <c r="F19" s="119">
        <f t="shared" si="1"/>
        <v>0</v>
      </c>
      <c r="G19" s="120">
        <f t="shared" si="1"/>
        <v>454010682.52000004</v>
      </c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12" hidden="1" customHeight="1" x14ac:dyDescent="0.25">
      <c r="A20" s="113"/>
      <c r="B20" s="114"/>
      <c r="C20" s="114"/>
      <c r="D20" s="114"/>
      <c r="E20" s="114"/>
      <c r="F20" s="114"/>
      <c r="G20" s="114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9" customHeight="1" x14ac:dyDescent="0.25">
      <c r="A21" s="113"/>
      <c r="B21" s="114"/>
      <c r="C21" s="114"/>
      <c r="D21" s="114"/>
      <c r="E21" s="114"/>
      <c r="F21" s="114"/>
      <c r="G21" s="114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8.75" x14ac:dyDescent="0.25">
      <c r="A22" s="111" t="s">
        <v>199</v>
      </c>
      <c r="B22" s="112"/>
      <c r="C22" s="112"/>
      <c r="D22" s="112"/>
      <c r="E22" s="112"/>
      <c r="F22" s="112"/>
      <c r="G22" s="11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18.75" x14ac:dyDescent="0.25">
      <c r="A23" s="121" t="s">
        <v>200</v>
      </c>
      <c r="B23" s="112"/>
      <c r="C23" s="112"/>
      <c r="D23" s="112"/>
      <c r="E23" s="112"/>
      <c r="F23" s="112"/>
      <c r="G23" s="11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s="102" customFormat="1" ht="21.75" customHeight="1" x14ac:dyDescent="0.25">
      <c r="A24" s="113" t="s">
        <v>201</v>
      </c>
      <c r="B24" s="114">
        <v>0</v>
      </c>
      <c r="C24" s="114">
        <v>0</v>
      </c>
      <c r="D24" s="114"/>
      <c r="E24" s="114"/>
      <c r="F24" s="114"/>
      <c r="G24" s="114">
        <f t="shared" ref="G24:G62" si="2">SUM(B24:F24)</f>
        <v>0</v>
      </c>
    </row>
    <row r="25" spans="1:18" s="102" customFormat="1" ht="21" customHeight="1" x14ac:dyDescent="0.25">
      <c r="A25" s="113" t="s">
        <v>202</v>
      </c>
      <c r="B25" s="114"/>
      <c r="C25" s="114">
        <v>0</v>
      </c>
      <c r="D25" s="114"/>
      <c r="E25" s="114"/>
      <c r="F25" s="114"/>
      <c r="G25" s="114">
        <f t="shared" si="2"/>
        <v>0</v>
      </c>
    </row>
    <row r="26" spans="1:18" s="102" customFormat="1" ht="24" customHeight="1" x14ac:dyDescent="0.25">
      <c r="A26" s="122" t="s">
        <v>203</v>
      </c>
      <c r="B26" s="116"/>
      <c r="C26" s="116">
        <v>0</v>
      </c>
      <c r="D26" s="114"/>
      <c r="E26" s="114"/>
      <c r="F26" s="114"/>
      <c r="G26" s="114">
        <f t="shared" si="2"/>
        <v>0</v>
      </c>
    </row>
    <row r="27" spans="1:18" s="102" customFormat="1" ht="38.25" customHeight="1" x14ac:dyDescent="0.25">
      <c r="A27" s="113" t="s">
        <v>204</v>
      </c>
      <c r="B27" s="114"/>
      <c r="C27" s="114">
        <f>81185000+403803.98+608514+0-388972.5</f>
        <v>81808345.480000004</v>
      </c>
      <c r="D27" s="114"/>
      <c r="E27" s="114"/>
      <c r="F27" s="114"/>
      <c r="G27" s="114">
        <f t="shared" si="2"/>
        <v>81808345.480000004</v>
      </c>
    </row>
    <row r="28" spans="1:18" s="102" customFormat="1" ht="18.75" x14ac:dyDescent="0.25">
      <c r="A28" s="113" t="s">
        <v>205</v>
      </c>
      <c r="B28" s="114"/>
      <c r="C28" s="114">
        <v>0</v>
      </c>
      <c r="D28" s="114"/>
      <c r="E28" s="114"/>
      <c r="F28" s="114"/>
      <c r="G28" s="114">
        <f t="shared" si="2"/>
        <v>0</v>
      </c>
    </row>
    <row r="29" spans="1:18" s="102" customFormat="1" ht="21" customHeight="1" x14ac:dyDescent="0.25">
      <c r="A29" s="113" t="s">
        <v>206</v>
      </c>
      <c r="B29" s="114"/>
      <c r="C29" s="114">
        <v>0</v>
      </c>
      <c r="D29" s="114"/>
      <c r="E29" s="114"/>
      <c r="F29" s="114"/>
      <c r="G29" s="114">
        <f t="shared" si="2"/>
        <v>0</v>
      </c>
    </row>
    <row r="30" spans="1:18" s="102" customFormat="1" ht="18.75" x14ac:dyDescent="0.25">
      <c r="A30" s="113" t="s">
        <v>207</v>
      </c>
      <c r="B30" s="114"/>
      <c r="C30" s="114">
        <v>0</v>
      </c>
      <c r="D30" s="114"/>
      <c r="E30" s="114"/>
      <c r="F30" s="114"/>
      <c r="G30" s="114">
        <f t="shared" si="2"/>
        <v>0</v>
      </c>
    </row>
    <row r="31" spans="1:18" s="102" customFormat="1" ht="18.75" x14ac:dyDescent="0.25">
      <c r="A31" s="113" t="s">
        <v>208</v>
      </c>
      <c r="B31" s="114"/>
      <c r="C31" s="114">
        <f>105142.45+80232.72+168171.28+203938.41</f>
        <v>557484.86</v>
      </c>
      <c r="D31" s="114"/>
      <c r="E31" s="114"/>
      <c r="F31" s="114"/>
      <c r="G31" s="114">
        <f t="shared" si="2"/>
        <v>557484.86</v>
      </c>
    </row>
    <row r="32" spans="1:18" s="102" customFormat="1" ht="18.75" x14ac:dyDescent="0.25">
      <c r="A32" s="113" t="s">
        <v>209</v>
      </c>
      <c r="B32" s="114"/>
      <c r="C32" s="114">
        <v>0</v>
      </c>
      <c r="D32" s="114"/>
      <c r="E32" s="114"/>
      <c r="F32" s="114"/>
      <c r="G32" s="114">
        <f t="shared" si="2"/>
        <v>0</v>
      </c>
    </row>
    <row r="33" spans="1:7" s="102" customFormat="1" ht="37.5" x14ac:dyDescent="0.25">
      <c r="A33" s="113" t="s">
        <v>210</v>
      </c>
      <c r="B33" s="114"/>
      <c r="C33" s="114">
        <f>22727.27+0+45454.54+27727.27+27727.27</f>
        <v>123636.35</v>
      </c>
      <c r="D33" s="114"/>
      <c r="E33" s="114"/>
      <c r="F33" s="114"/>
      <c r="G33" s="114">
        <f t="shared" si="2"/>
        <v>123636.35</v>
      </c>
    </row>
    <row r="34" spans="1:7" s="102" customFormat="1" ht="21" customHeight="1" x14ac:dyDescent="0.25">
      <c r="A34" s="113" t="s">
        <v>211</v>
      </c>
      <c r="B34" s="114"/>
      <c r="C34" s="114">
        <f>265110+12609.07</f>
        <v>277719.07</v>
      </c>
      <c r="D34" s="114"/>
      <c r="E34" s="114"/>
      <c r="F34" s="114"/>
      <c r="G34" s="114">
        <f t="shared" si="2"/>
        <v>277719.07</v>
      </c>
    </row>
    <row r="35" spans="1:7" s="102" customFormat="1" ht="18.75" x14ac:dyDescent="0.25">
      <c r="A35" s="113" t="s">
        <v>212</v>
      </c>
      <c r="B35" s="114"/>
      <c r="C35" s="114">
        <v>0</v>
      </c>
      <c r="D35" s="114"/>
      <c r="E35" s="114"/>
      <c r="F35" s="114"/>
      <c r="G35" s="114">
        <f t="shared" si="2"/>
        <v>0</v>
      </c>
    </row>
    <row r="36" spans="1:7" s="102" customFormat="1" ht="18.75" x14ac:dyDescent="0.25">
      <c r="A36" s="113" t="s">
        <v>213</v>
      </c>
      <c r="B36" s="114"/>
      <c r="C36" s="114">
        <v>0</v>
      </c>
      <c r="D36" s="114"/>
      <c r="E36" s="114"/>
      <c r="F36" s="114"/>
      <c r="G36" s="114">
        <f t="shared" si="2"/>
        <v>0</v>
      </c>
    </row>
    <row r="37" spans="1:7" s="102" customFormat="1" ht="18.75" x14ac:dyDescent="0.25">
      <c r="A37" s="113" t="s">
        <v>214</v>
      </c>
      <c r="B37" s="114"/>
      <c r="C37" s="114">
        <v>0</v>
      </c>
      <c r="D37" s="114"/>
      <c r="E37" s="114"/>
      <c r="F37" s="114"/>
      <c r="G37" s="114">
        <f t="shared" si="2"/>
        <v>0</v>
      </c>
    </row>
    <row r="38" spans="1:7" s="102" customFormat="1" ht="18.75" x14ac:dyDescent="0.25">
      <c r="A38" s="113" t="s">
        <v>215</v>
      </c>
      <c r="B38" s="114"/>
      <c r="C38" s="114">
        <f>225000</f>
        <v>225000</v>
      </c>
      <c r="D38" s="114"/>
      <c r="E38" s="114"/>
      <c r="F38" s="114"/>
      <c r="G38" s="114">
        <f t="shared" si="2"/>
        <v>225000</v>
      </c>
    </row>
    <row r="39" spans="1:7" s="102" customFormat="1" ht="57.75" hidden="1" customHeight="1" x14ac:dyDescent="0.25">
      <c r="A39" s="113" t="s">
        <v>216</v>
      </c>
      <c r="B39" s="114"/>
      <c r="C39" s="114"/>
      <c r="D39" s="114"/>
      <c r="E39" s="114"/>
      <c r="F39" s="114"/>
      <c r="G39" s="114">
        <f t="shared" si="2"/>
        <v>0</v>
      </c>
    </row>
    <row r="40" spans="1:7" s="102" customFormat="1" ht="38.25" hidden="1" customHeight="1" x14ac:dyDescent="0.25">
      <c r="A40" s="113" t="s">
        <v>217</v>
      </c>
      <c r="B40" s="114"/>
      <c r="C40" s="114"/>
      <c r="D40" s="114"/>
      <c r="E40" s="114" t="s">
        <v>218</v>
      </c>
      <c r="F40" s="114"/>
      <c r="G40" s="114">
        <f t="shared" si="2"/>
        <v>0</v>
      </c>
    </row>
    <row r="41" spans="1:7" s="102" customFormat="1" ht="19.5" hidden="1" customHeight="1" x14ac:dyDescent="0.25">
      <c r="A41" s="113" t="s">
        <v>219</v>
      </c>
      <c r="B41" s="114"/>
      <c r="C41" s="114"/>
      <c r="D41" s="114"/>
      <c r="E41" s="114"/>
      <c r="F41" s="114"/>
      <c r="G41" s="114">
        <f t="shared" si="2"/>
        <v>0</v>
      </c>
    </row>
    <row r="42" spans="1:7" s="102" customFormat="1" ht="19.5" customHeight="1" x14ac:dyDescent="0.25">
      <c r="A42" s="123" t="s">
        <v>220</v>
      </c>
      <c r="B42" s="112">
        <f>SUM(B24:B41)</f>
        <v>0</v>
      </c>
      <c r="C42" s="112">
        <f>SUM(C24:C41)</f>
        <v>82992185.75999999</v>
      </c>
      <c r="D42" s="112"/>
      <c r="E42" s="112"/>
      <c r="F42" s="112"/>
      <c r="G42" s="112">
        <f t="shared" si="2"/>
        <v>82992185.75999999</v>
      </c>
    </row>
    <row r="43" spans="1:7" s="102" customFormat="1" ht="8.25" customHeight="1" x14ac:dyDescent="0.25">
      <c r="A43" s="121"/>
      <c r="B43" s="114"/>
      <c r="C43" s="114"/>
      <c r="D43" s="114"/>
      <c r="E43" s="114"/>
      <c r="F43" s="114"/>
      <c r="G43" s="114"/>
    </row>
    <row r="44" spans="1:7" s="102" customFormat="1" ht="19.5" customHeight="1" x14ac:dyDescent="0.25">
      <c r="A44" s="121" t="s">
        <v>221</v>
      </c>
      <c r="B44" s="114"/>
      <c r="C44" s="114"/>
      <c r="D44" s="114"/>
      <c r="E44" s="114"/>
      <c r="F44" s="114"/>
      <c r="G44" s="114"/>
    </row>
    <row r="45" spans="1:7" s="102" customFormat="1" ht="19.5" customHeight="1" x14ac:dyDescent="0.25">
      <c r="A45" s="113" t="s">
        <v>212</v>
      </c>
      <c r="B45" s="114"/>
      <c r="C45" s="114">
        <v>0</v>
      </c>
      <c r="D45" s="114"/>
      <c r="E45" s="114"/>
      <c r="F45" s="114"/>
      <c r="G45" s="114">
        <f t="shared" si="2"/>
        <v>0</v>
      </c>
    </row>
    <row r="46" spans="1:7" s="102" customFormat="1" ht="19.5" customHeight="1" x14ac:dyDescent="0.25">
      <c r="A46" s="113" t="s">
        <v>222</v>
      </c>
      <c r="B46" s="114"/>
      <c r="C46" s="114">
        <v>0</v>
      </c>
      <c r="D46" s="114"/>
      <c r="E46" s="114"/>
      <c r="F46" s="114"/>
      <c r="G46" s="114">
        <f t="shared" si="2"/>
        <v>0</v>
      </c>
    </row>
    <row r="47" spans="1:7" s="102" customFormat="1" ht="19.5" customHeight="1" x14ac:dyDescent="0.25">
      <c r="A47" s="113" t="s">
        <v>223</v>
      </c>
      <c r="B47" s="114"/>
      <c r="C47" s="114">
        <v>0</v>
      </c>
      <c r="D47" s="114"/>
      <c r="E47" s="114"/>
      <c r="F47" s="114"/>
      <c r="G47" s="114">
        <f t="shared" si="2"/>
        <v>0</v>
      </c>
    </row>
    <row r="48" spans="1:7" s="102" customFormat="1" ht="19.5" customHeight="1" x14ac:dyDescent="0.25">
      <c r="A48" s="113" t="s">
        <v>215</v>
      </c>
      <c r="B48" s="114"/>
      <c r="C48" s="114">
        <v>0</v>
      </c>
      <c r="D48" s="114"/>
      <c r="E48" s="114"/>
      <c r="F48" s="114"/>
      <c r="G48" s="114">
        <f t="shared" si="2"/>
        <v>0</v>
      </c>
    </row>
    <row r="49" spans="1:10" s="102" customFormat="1" ht="19.5" customHeight="1" x14ac:dyDescent="0.25">
      <c r="A49" s="113" t="s">
        <v>224</v>
      </c>
      <c r="B49" s="114"/>
      <c r="C49" s="114">
        <v>0</v>
      </c>
      <c r="D49" s="114"/>
      <c r="E49" s="114"/>
      <c r="F49" s="114"/>
      <c r="G49" s="114">
        <f t="shared" si="2"/>
        <v>0</v>
      </c>
    </row>
    <row r="50" spans="1:10" s="102" customFormat="1" ht="19.5" customHeight="1" x14ac:dyDescent="0.25">
      <c r="A50" s="113" t="s">
        <v>225</v>
      </c>
      <c r="B50" s="114"/>
      <c r="C50" s="114">
        <v>0</v>
      </c>
      <c r="D50" s="114"/>
      <c r="E50" s="114"/>
      <c r="F50" s="114"/>
      <c r="G50" s="114">
        <f t="shared" si="2"/>
        <v>0</v>
      </c>
    </row>
    <row r="51" spans="1:10" s="102" customFormat="1" ht="19.5" customHeight="1" x14ac:dyDescent="0.25">
      <c r="A51" s="113" t="s">
        <v>226</v>
      </c>
      <c r="B51" s="114"/>
      <c r="C51" s="114">
        <v>0</v>
      </c>
      <c r="D51" s="114"/>
      <c r="E51" s="114"/>
      <c r="F51" s="114"/>
      <c r="G51" s="114">
        <f t="shared" si="2"/>
        <v>0</v>
      </c>
    </row>
    <row r="52" spans="1:10" s="102" customFormat="1" ht="19.5" customHeight="1" x14ac:dyDescent="0.25">
      <c r="A52" s="113" t="s">
        <v>206</v>
      </c>
      <c r="B52" s="114"/>
      <c r="C52" s="114">
        <v>0</v>
      </c>
      <c r="D52" s="114"/>
      <c r="E52" s="114"/>
      <c r="F52" s="114"/>
      <c r="G52" s="114">
        <f t="shared" si="2"/>
        <v>0</v>
      </c>
    </row>
    <row r="53" spans="1:10" s="102" customFormat="1" ht="19.5" customHeight="1" x14ac:dyDescent="0.25">
      <c r="A53" s="113" t="s">
        <v>227</v>
      </c>
      <c r="B53" s="114"/>
      <c r="C53" s="114">
        <v>0</v>
      </c>
      <c r="D53" s="114"/>
      <c r="E53" s="114"/>
      <c r="F53" s="114"/>
      <c r="G53" s="114">
        <f t="shared" si="2"/>
        <v>0</v>
      </c>
    </row>
    <row r="54" spans="1:10" s="102" customFormat="1" ht="19.5" customHeight="1" x14ac:dyDescent="0.25">
      <c r="A54" s="113" t="s">
        <v>228</v>
      </c>
      <c r="B54" s="114"/>
      <c r="C54" s="114">
        <v>0</v>
      </c>
      <c r="D54" s="114"/>
      <c r="E54" s="114"/>
      <c r="F54" s="114"/>
      <c r="G54" s="114">
        <f t="shared" si="2"/>
        <v>0</v>
      </c>
    </row>
    <row r="55" spans="1:10" s="102" customFormat="1" ht="19.5" customHeight="1" x14ac:dyDescent="0.25">
      <c r="A55" s="113" t="s">
        <v>229</v>
      </c>
      <c r="B55" s="114"/>
      <c r="C55" s="114">
        <v>0</v>
      </c>
      <c r="D55" s="114"/>
      <c r="E55" s="114"/>
      <c r="F55" s="114"/>
      <c r="G55" s="114">
        <f t="shared" si="2"/>
        <v>0</v>
      </c>
    </row>
    <row r="56" spans="1:10" s="102" customFormat="1" ht="19.5" customHeight="1" x14ac:dyDescent="0.25">
      <c r="A56" s="113" t="s">
        <v>230</v>
      </c>
      <c r="B56" s="114"/>
      <c r="C56" s="114">
        <f>8721300+697000+8721300+8721300-161200</f>
        <v>26699700</v>
      </c>
      <c r="D56" s="114"/>
      <c r="E56" s="114"/>
      <c r="F56" s="114"/>
      <c r="G56" s="114">
        <f t="shared" si="2"/>
        <v>26699700</v>
      </c>
    </row>
    <row r="57" spans="1:10" s="102" customFormat="1" ht="19.5" customHeight="1" x14ac:dyDescent="0.25">
      <c r="A57" s="113" t="s">
        <v>231</v>
      </c>
      <c r="B57" s="114"/>
      <c r="C57" s="114">
        <v>0</v>
      </c>
      <c r="D57" s="114"/>
      <c r="E57" s="114"/>
      <c r="F57" s="114"/>
      <c r="G57" s="114">
        <f t="shared" si="2"/>
        <v>0</v>
      </c>
    </row>
    <row r="58" spans="1:10" s="102" customFormat="1" ht="19.5" customHeight="1" x14ac:dyDescent="0.25">
      <c r="A58" s="113" t="s">
        <v>201</v>
      </c>
      <c r="B58" s="114"/>
      <c r="C58" s="114">
        <v>0</v>
      </c>
      <c r="D58" s="114"/>
      <c r="E58" s="114"/>
      <c r="F58" s="114"/>
      <c r="G58" s="114">
        <f t="shared" si="2"/>
        <v>0</v>
      </c>
    </row>
    <row r="59" spans="1:10" s="102" customFormat="1" ht="19.5" customHeight="1" x14ac:dyDescent="0.25">
      <c r="A59" s="121" t="s">
        <v>232</v>
      </c>
      <c r="B59" s="112">
        <f>SUM(B45:B58)</f>
        <v>0</v>
      </c>
      <c r="C59" s="112">
        <f>SUM(C45:C58)</f>
        <v>26699700</v>
      </c>
      <c r="D59" s="112"/>
      <c r="E59" s="112"/>
      <c r="F59" s="112"/>
      <c r="G59" s="112">
        <f t="shared" si="2"/>
        <v>26699700</v>
      </c>
    </row>
    <row r="60" spans="1:10" s="102" customFormat="1" ht="7.5" customHeight="1" x14ac:dyDescent="0.25">
      <c r="A60" s="121"/>
      <c r="B60" s="112"/>
      <c r="C60" s="112"/>
      <c r="D60" s="112"/>
      <c r="E60" s="112"/>
      <c r="F60" s="112"/>
      <c r="G60" s="112"/>
    </row>
    <row r="61" spans="1:10" s="102" customFormat="1" ht="34.5" hidden="1" customHeight="1" x14ac:dyDescent="0.25">
      <c r="A61" s="124"/>
      <c r="B61" s="114"/>
      <c r="C61" s="114"/>
      <c r="D61" s="112">
        <f>SUM(D24:D39)</f>
        <v>0</v>
      </c>
      <c r="E61" s="112">
        <f>SUM(E24:E39)</f>
        <v>0</v>
      </c>
      <c r="F61" s="112">
        <f>SUM(F24:F39)</f>
        <v>0</v>
      </c>
      <c r="G61" s="114">
        <f t="shared" si="2"/>
        <v>0</v>
      </c>
    </row>
    <row r="62" spans="1:10" s="102" customFormat="1" ht="28.5" hidden="1" customHeight="1" x14ac:dyDescent="0.25">
      <c r="A62" s="124"/>
      <c r="B62" s="114"/>
      <c r="C62" s="114"/>
      <c r="D62" s="112">
        <f t="shared" ref="D62:F63" si="3">SUM(D24:D40)</f>
        <v>0</v>
      </c>
      <c r="E62" s="112">
        <f t="shared" si="3"/>
        <v>0</v>
      </c>
      <c r="F62" s="112">
        <f t="shared" si="3"/>
        <v>0</v>
      </c>
      <c r="G62" s="114">
        <f t="shared" si="2"/>
        <v>0</v>
      </c>
    </row>
    <row r="63" spans="1:10" s="102" customFormat="1" ht="28.5" hidden="1" customHeight="1" x14ac:dyDescent="0.25">
      <c r="A63" s="125"/>
      <c r="C63" s="115">
        <v>0</v>
      </c>
      <c r="D63" s="112">
        <f t="shared" si="3"/>
        <v>0</v>
      </c>
      <c r="E63" s="112">
        <f t="shared" si="3"/>
        <v>0</v>
      </c>
      <c r="F63" s="112">
        <f t="shared" si="3"/>
        <v>0</v>
      </c>
      <c r="G63" s="115">
        <f>SUM(B63:F63)</f>
        <v>0</v>
      </c>
      <c r="H63" s="115"/>
      <c r="I63" s="125"/>
    </row>
    <row r="64" spans="1:10" s="102" customFormat="1" ht="21" customHeight="1" x14ac:dyDescent="0.25">
      <c r="A64" s="121" t="s">
        <v>233</v>
      </c>
      <c r="C64" s="115"/>
      <c r="D64" s="112"/>
      <c r="E64" s="112"/>
      <c r="F64" s="112"/>
      <c r="G64" s="115"/>
      <c r="H64" s="126"/>
      <c r="I64" s="127"/>
      <c r="J64" s="103"/>
    </row>
    <row r="65" spans="1:18" s="102" customFormat="1" ht="23.25" customHeight="1" x14ac:dyDescent="0.25">
      <c r="A65" s="125" t="s">
        <v>234</v>
      </c>
      <c r="B65" s="128"/>
      <c r="C65" s="115">
        <f>43790549.72-20371856.34-21611354.4</f>
        <v>1807338.9800000004</v>
      </c>
      <c r="D65" s="112">
        <f t="shared" ref="D65:F65" si="4">SUM(D24:D40)</f>
        <v>0</v>
      </c>
      <c r="E65" s="112">
        <f t="shared" si="4"/>
        <v>0</v>
      </c>
      <c r="F65" s="112">
        <f t="shared" si="4"/>
        <v>0</v>
      </c>
      <c r="G65" s="129">
        <f>SUM(B65:F65)</f>
        <v>1807338.9800000004</v>
      </c>
      <c r="H65" s="126"/>
      <c r="I65" s="127"/>
      <c r="J65" s="103"/>
    </row>
    <row r="66" spans="1:18" s="102" customFormat="1" ht="23.25" customHeight="1" x14ac:dyDescent="0.25">
      <c r="A66" s="113" t="s">
        <v>201</v>
      </c>
      <c r="B66" s="114">
        <v>0</v>
      </c>
      <c r="C66" s="114">
        <f>18058675.9</f>
        <v>18058675.899999999</v>
      </c>
      <c r="D66" s="114"/>
      <c r="E66" s="114"/>
      <c r="F66" s="114"/>
      <c r="G66" s="114">
        <f t="shared" ref="G66" si="5">SUM(B66:F66)</f>
        <v>18058675.899999999</v>
      </c>
      <c r="H66" s="126"/>
      <c r="I66" s="127"/>
      <c r="J66" s="103"/>
    </row>
    <row r="67" spans="1:18" s="102" customFormat="1" ht="22.5" customHeight="1" x14ac:dyDescent="0.25">
      <c r="A67" s="121" t="s">
        <v>235</v>
      </c>
      <c r="B67" s="130">
        <f>SUM(B65)</f>
        <v>0</v>
      </c>
      <c r="C67" s="130">
        <f>SUM(C65:C66)</f>
        <v>19866014.879999999</v>
      </c>
      <c r="D67" s="130">
        <f t="shared" ref="D67:G67" si="6">SUM(D65:D66)</f>
        <v>0</v>
      </c>
      <c r="E67" s="130">
        <f t="shared" si="6"/>
        <v>0</v>
      </c>
      <c r="F67" s="130">
        <f t="shared" si="6"/>
        <v>0</v>
      </c>
      <c r="G67" s="130">
        <f t="shared" si="6"/>
        <v>19866014.879999999</v>
      </c>
      <c r="H67" s="126"/>
      <c r="I67" s="127"/>
      <c r="J67" s="103"/>
    </row>
    <row r="68" spans="1:18" s="102" customFormat="1" ht="9" customHeight="1" x14ac:dyDescent="0.25">
      <c r="A68" s="131"/>
      <c r="B68" s="132"/>
      <c r="C68" s="133"/>
      <c r="D68" s="112"/>
      <c r="E68" s="112"/>
      <c r="F68" s="112"/>
      <c r="G68" s="134"/>
      <c r="H68" s="126"/>
      <c r="I68" s="127"/>
      <c r="J68" s="103"/>
    </row>
    <row r="69" spans="1:18" s="102" customFormat="1" ht="36.75" customHeight="1" x14ac:dyDescent="0.25">
      <c r="A69" s="121" t="s">
        <v>236</v>
      </c>
      <c r="B69" s="134">
        <f t="shared" ref="B69:G69" si="7">B42+B59+B67</f>
        <v>0</v>
      </c>
      <c r="C69" s="134">
        <f t="shared" si="7"/>
        <v>129557900.63999999</v>
      </c>
      <c r="D69" s="134">
        <f t="shared" si="7"/>
        <v>0</v>
      </c>
      <c r="E69" s="134">
        <f t="shared" si="7"/>
        <v>0</v>
      </c>
      <c r="F69" s="134">
        <f t="shared" si="7"/>
        <v>0</v>
      </c>
      <c r="G69" s="135">
        <f t="shared" si="7"/>
        <v>129557900.63999999</v>
      </c>
      <c r="H69" s="126"/>
      <c r="I69" s="127"/>
      <c r="J69" s="103"/>
    </row>
    <row r="70" spans="1:18" s="102" customFormat="1" ht="9" customHeight="1" x14ac:dyDescent="0.25">
      <c r="A70" s="121"/>
      <c r="B70" s="134"/>
      <c r="C70" s="134"/>
      <c r="D70" s="134"/>
      <c r="E70" s="134"/>
      <c r="F70" s="134"/>
      <c r="G70" s="134"/>
      <c r="H70" s="126"/>
      <c r="I70" s="127"/>
      <c r="J70" s="103"/>
    </row>
    <row r="71" spans="1:18" s="102" customFormat="1" ht="27.75" customHeight="1" thickBot="1" x14ac:dyDescent="0.3">
      <c r="A71" s="136" t="s">
        <v>237</v>
      </c>
      <c r="B71" s="137">
        <f>B19-B42-B59</f>
        <v>90946453.5</v>
      </c>
      <c r="C71" s="137">
        <f>C19-C69</f>
        <v>233506328.38</v>
      </c>
      <c r="D71" s="137">
        <f>D19-D42-D59</f>
        <v>0</v>
      </c>
      <c r="E71" s="137">
        <f>E19-E42-E59</f>
        <v>0</v>
      </c>
      <c r="F71" s="137">
        <f>F19-F42-F59</f>
        <v>0</v>
      </c>
      <c r="G71" s="138">
        <f>G19-G69</f>
        <v>324452781.88000005</v>
      </c>
      <c r="J71" s="103"/>
      <c r="K71" s="103"/>
      <c r="L71" s="103"/>
      <c r="M71" s="103"/>
      <c r="N71" s="103"/>
      <c r="O71" s="103"/>
      <c r="P71" s="103"/>
      <c r="Q71" s="103"/>
      <c r="R71" s="103"/>
    </row>
    <row r="72" spans="1:18" ht="16.5" thickTop="1" x14ac:dyDescent="0.25">
      <c r="A72" s="409" t="s">
        <v>238</v>
      </c>
      <c r="B72" s="409"/>
      <c r="C72" s="409"/>
      <c r="D72" s="409"/>
      <c r="E72" s="409"/>
      <c r="F72" s="409"/>
      <c r="G72" s="409"/>
    </row>
    <row r="73" spans="1:18" x14ac:dyDescent="0.25">
      <c r="A73" s="139"/>
      <c r="B73" s="139"/>
      <c r="C73" s="139"/>
      <c r="D73" s="139"/>
      <c r="E73" s="139"/>
      <c r="F73" s="139"/>
      <c r="G73" s="139"/>
    </row>
    <row r="74" spans="1:18" ht="21" x14ac:dyDescent="0.35">
      <c r="A74" s="140"/>
      <c r="B74" s="140"/>
      <c r="C74" s="140"/>
      <c r="D74" s="141"/>
      <c r="F74" s="142" t="s">
        <v>239</v>
      </c>
    </row>
    <row r="75" spans="1:18" ht="21" x14ac:dyDescent="0.35">
      <c r="A75" s="140"/>
      <c r="B75" s="140"/>
      <c r="C75" s="140"/>
      <c r="D75" s="141"/>
      <c r="F75" s="142"/>
    </row>
    <row r="76" spans="1:18" ht="18.75" x14ac:dyDescent="0.3">
      <c r="A76" s="143"/>
      <c r="B76" s="141"/>
      <c r="C76" s="141"/>
    </row>
    <row r="77" spans="1:18" ht="21" x14ac:dyDescent="0.35">
      <c r="A77" s="144" t="s">
        <v>176</v>
      </c>
      <c r="B77" s="145"/>
      <c r="C77" s="126"/>
      <c r="D77" s="143"/>
      <c r="E77" s="141"/>
      <c r="F77" s="410" t="s">
        <v>177</v>
      </c>
      <c r="G77" s="410"/>
    </row>
    <row r="78" spans="1:18" ht="21" x14ac:dyDescent="0.35">
      <c r="A78" s="146" t="s">
        <v>172</v>
      </c>
      <c r="B78" s="145"/>
      <c r="C78" s="126"/>
      <c r="D78" s="147"/>
      <c r="E78" s="143"/>
      <c r="F78" s="411" t="s">
        <v>173</v>
      </c>
      <c r="G78" s="411"/>
    </row>
    <row r="79" spans="1:18" ht="18.75" x14ac:dyDescent="0.3">
      <c r="A79" s="127"/>
      <c r="B79" s="141"/>
      <c r="C79" s="141"/>
      <c r="D79" s="148"/>
      <c r="E79" s="145"/>
      <c r="F79" s="145"/>
      <c r="G79" s="145"/>
    </row>
    <row r="85" spans="1:7" x14ac:dyDescent="0.25">
      <c r="A85" s="412" t="s">
        <v>184</v>
      </c>
      <c r="B85" s="414" t="s">
        <v>240</v>
      </c>
      <c r="C85" s="415"/>
      <c r="D85" s="416"/>
      <c r="G85" s="103"/>
    </row>
    <row r="86" spans="1:7" x14ac:dyDescent="0.25">
      <c r="A86" s="413"/>
      <c r="B86" s="149" t="s">
        <v>241</v>
      </c>
      <c r="C86" s="150" t="s">
        <v>242</v>
      </c>
      <c r="D86" s="150" t="s">
        <v>243</v>
      </c>
      <c r="G86" s="103"/>
    </row>
    <row r="87" spans="1:7" ht="25.5" customHeight="1" x14ac:dyDescent="0.25">
      <c r="A87" s="151" t="s">
        <v>244</v>
      </c>
      <c r="B87" s="152"/>
      <c r="C87" s="153"/>
      <c r="D87" s="153"/>
      <c r="G87" s="103"/>
    </row>
    <row r="88" spans="1:7" ht="33" customHeight="1" x14ac:dyDescent="0.25">
      <c r="A88" s="154" t="s">
        <v>245</v>
      </c>
      <c r="B88" s="155">
        <v>72491542.5</v>
      </c>
      <c r="C88" s="156">
        <f>0+0+0+0+0+0+0+0+42681500+25000000</f>
        <v>67681500</v>
      </c>
      <c r="D88" s="157">
        <f>B88-C88</f>
        <v>4810042.5</v>
      </c>
      <c r="G88" s="103"/>
    </row>
    <row r="89" spans="1:7" ht="24" customHeight="1" x14ac:dyDescent="0.25">
      <c r="A89" s="158" t="s">
        <v>246</v>
      </c>
      <c r="B89" s="159"/>
      <c r="C89" s="159"/>
      <c r="D89" s="159"/>
      <c r="G89" s="103"/>
    </row>
    <row r="90" spans="1:7" ht="27.75" customHeight="1" x14ac:dyDescent="0.25">
      <c r="A90" s="160" t="s">
        <v>247</v>
      </c>
      <c r="B90" s="159">
        <v>120146932.5</v>
      </c>
      <c r="C90" s="159">
        <f>0+60019.5+595611.75+130000+3317423.16+4021252+1266558.81+1611694+36416246.2+15600695.45-800+50552441.5+396015.85</f>
        <v>113967158.22</v>
      </c>
      <c r="D90" s="159">
        <f>B90-C90</f>
        <v>6179774.2800000012</v>
      </c>
      <c r="G90" s="103"/>
    </row>
    <row r="91" spans="1:7" ht="27" customHeight="1" x14ac:dyDescent="0.25">
      <c r="A91" s="161" t="s">
        <v>248</v>
      </c>
      <c r="B91" s="159">
        <v>49000000</v>
      </c>
      <c r="C91" s="159">
        <f>0+0+0+10000000+0+5293586+219000+3000000+4546823</f>
        <v>23059409</v>
      </c>
      <c r="D91" s="159">
        <f>B91-C91</f>
        <v>25940591</v>
      </c>
      <c r="G91" s="103"/>
    </row>
    <row r="92" spans="1:7" ht="24" customHeight="1" x14ac:dyDescent="0.25">
      <c r="A92" s="158" t="s">
        <v>249</v>
      </c>
      <c r="B92" s="162">
        <f>SUM(B90:B91)</f>
        <v>169146932.5</v>
      </c>
      <c r="C92" s="163">
        <f>SUM(C90:C91)</f>
        <v>137026567.22</v>
      </c>
      <c r="D92" s="164">
        <f>SUM(D90:D91)</f>
        <v>32120365.280000001</v>
      </c>
      <c r="G92" s="103"/>
    </row>
    <row r="93" spans="1:7" ht="27" customHeight="1" x14ac:dyDescent="0.25">
      <c r="A93" s="158" t="s">
        <v>250</v>
      </c>
      <c r="B93" s="165">
        <f>B88+B92</f>
        <v>241638475</v>
      </c>
      <c r="C93" s="165">
        <f>C88+C92</f>
        <v>204708067.22</v>
      </c>
      <c r="D93" s="165">
        <f>D88+D92</f>
        <v>36930407.780000001</v>
      </c>
      <c r="G93" s="103"/>
    </row>
    <row r="94" spans="1:7" ht="6" customHeight="1" x14ac:dyDescent="0.25">
      <c r="A94" s="161"/>
      <c r="B94" s="165"/>
      <c r="C94" s="165"/>
      <c r="D94" s="165"/>
      <c r="G94" s="103"/>
    </row>
    <row r="95" spans="1:7" ht="22.5" customHeight="1" x14ac:dyDescent="0.25">
      <c r="A95" s="166" t="s">
        <v>251</v>
      </c>
      <c r="B95" s="163">
        <v>192190522.68000001</v>
      </c>
      <c r="C95" s="163">
        <v>190494322.08000001</v>
      </c>
      <c r="D95" s="164">
        <f>B95-C95</f>
        <v>1696200.599999994</v>
      </c>
      <c r="G95" s="103"/>
    </row>
    <row r="96" spans="1:7" ht="6.75" customHeight="1" x14ac:dyDescent="0.25">
      <c r="A96" s="161"/>
      <c r="B96" s="165"/>
      <c r="C96" s="165"/>
      <c r="D96" s="165"/>
    </row>
    <row r="97" spans="1:4" ht="25.5" customHeight="1" x14ac:dyDescent="0.25">
      <c r="A97" s="161" t="s">
        <v>252</v>
      </c>
      <c r="B97" s="165"/>
      <c r="C97" s="165"/>
      <c r="D97" s="165"/>
    </row>
    <row r="98" spans="1:4" ht="23.25" customHeight="1" x14ac:dyDescent="0.25">
      <c r="A98" s="166" t="s">
        <v>253</v>
      </c>
      <c r="B98" s="167"/>
      <c r="C98" s="167"/>
      <c r="D98" s="167"/>
    </row>
    <row r="99" spans="1:4" ht="19.5" customHeight="1" x14ac:dyDescent="0.25">
      <c r="A99" s="161" t="s">
        <v>254</v>
      </c>
      <c r="B99" s="167">
        <v>25495080.100000001</v>
      </c>
      <c r="C99" s="167">
        <v>25495080.100000001</v>
      </c>
      <c r="D99" s="167">
        <f t="shared" ref="D99:D104" si="8">B99-C99</f>
        <v>0</v>
      </c>
    </row>
    <row r="100" spans="1:4" ht="20.25" customHeight="1" x14ac:dyDescent="0.25">
      <c r="A100" s="161" t="s">
        <v>255</v>
      </c>
      <c r="B100" s="167">
        <v>7402330.96</v>
      </c>
      <c r="C100" s="167">
        <v>7402330.96</v>
      </c>
      <c r="D100" s="167">
        <f t="shared" si="8"/>
        <v>0</v>
      </c>
    </row>
    <row r="101" spans="1:4" ht="23.25" customHeight="1" x14ac:dyDescent="0.25">
      <c r="A101" s="161" t="s">
        <v>256</v>
      </c>
      <c r="B101" s="167">
        <v>72589486.730000004</v>
      </c>
      <c r="C101" s="167">
        <v>10893138.66</v>
      </c>
      <c r="D101" s="167">
        <f t="shared" si="8"/>
        <v>61696348.070000008</v>
      </c>
    </row>
    <row r="102" spans="1:4" ht="21.75" customHeight="1" x14ac:dyDescent="0.25">
      <c r="A102" s="161" t="s">
        <v>257</v>
      </c>
      <c r="B102" s="167">
        <v>34308415.07</v>
      </c>
      <c r="C102" s="167"/>
      <c r="D102" s="167">
        <f t="shared" si="8"/>
        <v>34308415.07</v>
      </c>
    </row>
    <row r="103" spans="1:4" ht="39" customHeight="1" x14ac:dyDescent="0.25">
      <c r="A103" s="168" t="s">
        <v>258</v>
      </c>
      <c r="B103" s="167">
        <v>16224466</v>
      </c>
      <c r="C103" s="167"/>
      <c r="D103" s="167">
        <f t="shared" si="8"/>
        <v>16224466</v>
      </c>
    </row>
    <row r="104" spans="1:4" ht="25.5" customHeight="1" x14ac:dyDescent="0.25">
      <c r="A104" s="166" t="s">
        <v>259</v>
      </c>
      <c r="B104" s="163">
        <f>SUM(B99:B103)</f>
        <v>156019778.86000001</v>
      </c>
      <c r="C104" s="163">
        <f>SUM(C99:C103)</f>
        <v>43790549.719999999</v>
      </c>
      <c r="D104" s="164">
        <f t="shared" si="8"/>
        <v>112229229.14000002</v>
      </c>
    </row>
    <row r="105" spans="1:4" ht="27" customHeight="1" x14ac:dyDescent="0.25">
      <c r="A105" s="169" t="s">
        <v>250</v>
      </c>
      <c r="B105" s="170">
        <f>B88+B92+B95+B104</f>
        <v>589848776.53999996</v>
      </c>
      <c r="C105" s="170">
        <f t="shared" ref="C105:D105" si="9">C88+C92+C95+C104</f>
        <v>438992939.01999998</v>
      </c>
      <c r="D105" s="170">
        <f t="shared" si="9"/>
        <v>150855837.52000001</v>
      </c>
    </row>
  </sheetData>
  <sheetProtection algorithmName="SHA-512" hashValue="/MKAqLtP+Cq3HkuP1hrgo+4zGPCjLERlE7D7CLgSsISN228w/0o3cHswTfBLGro1zmcrdz18Yhga6jvBwE8Vlw==" saltValue="v6dqfB/6d1l5hB1aov9IWg==" spinCount="100000" sheet="1"/>
  <mergeCells count="11">
    <mergeCell ref="A72:G72"/>
    <mergeCell ref="F77:G77"/>
    <mergeCell ref="F78:G78"/>
    <mergeCell ref="A85:A86"/>
    <mergeCell ref="B85:D85"/>
    <mergeCell ref="A9:A10"/>
    <mergeCell ref="A4:G4"/>
    <mergeCell ref="A5:G5"/>
    <mergeCell ref="A6:G6"/>
    <mergeCell ref="A7:G7"/>
    <mergeCell ref="B8:C8"/>
  </mergeCells>
  <printOptions horizontalCentered="1"/>
  <pageMargins left="0.25" right="0.25" top="0.25" bottom="0.25" header="0.17" footer="0.17"/>
  <pageSetup paperSize="10000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view="pageBreakPreview" topLeftCell="A121" zoomScaleSheetLayoutView="100" workbookViewId="0">
      <selection activeCell="H17" sqref="H17"/>
    </sheetView>
  </sheetViews>
  <sheetFormatPr defaultColWidth="9.140625" defaultRowHeight="15.75" x14ac:dyDescent="0.25"/>
  <cols>
    <col min="1" max="1" width="27.42578125" style="1" customWidth="1"/>
    <col min="2" max="2" width="14.42578125" style="1" customWidth="1"/>
    <col min="3" max="3" width="18.28515625" style="15" customWidth="1"/>
    <col min="4" max="4" width="15.140625" style="27" bestFit="1" customWidth="1"/>
    <col min="5" max="5" width="19.85546875" style="30" customWidth="1"/>
    <col min="6" max="6" width="18.7109375" style="24" customWidth="1"/>
    <col min="7" max="7" width="17.5703125" style="1" customWidth="1"/>
    <col min="8" max="8" width="18" style="1" customWidth="1"/>
    <col min="9" max="9" width="17.28515625" style="1" customWidth="1"/>
    <col min="10" max="16384" width="9.140625" style="1"/>
  </cols>
  <sheetData>
    <row r="1" spans="1:10" x14ac:dyDescent="0.25">
      <c r="A1" s="1" t="s">
        <v>0</v>
      </c>
    </row>
    <row r="3" spans="1:10" x14ac:dyDescent="0.25">
      <c r="A3" s="401" t="s">
        <v>1</v>
      </c>
      <c r="B3" s="401"/>
      <c r="C3" s="401"/>
      <c r="D3" s="401"/>
      <c r="E3" s="401"/>
      <c r="F3" s="401"/>
      <c r="G3" s="401"/>
      <c r="H3" s="401"/>
      <c r="I3" s="401"/>
    </row>
    <row r="4" spans="1:10" x14ac:dyDescent="0.25">
      <c r="A4" s="401" t="s">
        <v>135</v>
      </c>
      <c r="B4" s="401"/>
      <c r="C4" s="401"/>
      <c r="D4" s="401"/>
      <c r="E4" s="401"/>
      <c r="F4" s="401"/>
      <c r="G4" s="401"/>
      <c r="H4" s="401"/>
      <c r="I4" s="401"/>
    </row>
    <row r="6" spans="1:10" x14ac:dyDescent="0.25">
      <c r="A6" s="1" t="s">
        <v>2</v>
      </c>
    </row>
    <row r="7" spans="1:10" ht="16.5" thickBot="1" x14ac:dyDescent="0.3"/>
    <row r="8" spans="1:10" x14ac:dyDescent="0.25">
      <c r="A8" s="426" t="s">
        <v>3</v>
      </c>
      <c r="B8" s="428" t="s">
        <v>4</v>
      </c>
      <c r="C8" s="430" t="s">
        <v>5</v>
      </c>
      <c r="D8" s="432" t="s">
        <v>6</v>
      </c>
      <c r="E8" s="434" t="s">
        <v>7</v>
      </c>
      <c r="F8" s="436" t="s">
        <v>10</v>
      </c>
      <c r="G8" s="437"/>
      <c r="H8" s="438" t="s">
        <v>11</v>
      </c>
      <c r="I8" s="440" t="s">
        <v>12</v>
      </c>
    </row>
    <row r="9" spans="1:10" ht="48" thickBot="1" x14ac:dyDescent="0.3">
      <c r="A9" s="427"/>
      <c r="B9" s="429"/>
      <c r="C9" s="431"/>
      <c r="D9" s="433"/>
      <c r="E9" s="435"/>
      <c r="F9" s="68" t="s">
        <v>8</v>
      </c>
      <c r="G9" s="68" t="s">
        <v>9</v>
      </c>
      <c r="H9" s="439"/>
      <c r="I9" s="441"/>
    </row>
    <row r="10" spans="1:10" x14ac:dyDescent="0.25">
      <c r="A10" s="69" t="s">
        <v>13</v>
      </c>
      <c r="B10" s="63"/>
      <c r="C10" s="64"/>
      <c r="D10" s="65"/>
      <c r="E10" s="66"/>
      <c r="F10" s="67"/>
      <c r="G10" s="63"/>
      <c r="H10" s="63"/>
      <c r="I10" s="70"/>
    </row>
    <row r="11" spans="1:10" ht="75" x14ac:dyDescent="0.25">
      <c r="A11" s="71" t="s">
        <v>47</v>
      </c>
      <c r="B11" s="6" t="s">
        <v>19</v>
      </c>
      <c r="C11" s="14">
        <v>4660402.8099999996</v>
      </c>
      <c r="D11" s="35">
        <v>44589</v>
      </c>
      <c r="E11" s="9" t="s">
        <v>160</v>
      </c>
      <c r="F11" s="8">
        <v>0.80820000000000003</v>
      </c>
      <c r="G11" s="10">
        <v>3766537.55</v>
      </c>
      <c r="H11" s="7"/>
      <c r="I11" s="72" t="s">
        <v>160</v>
      </c>
      <c r="J11" s="11" t="s">
        <v>159</v>
      </c>
    </row>
    <row r="12" spans="1:10" ht="60" x14ac:dyDescent="0.25">
      <c r="A12" s="73" t="s">
        <v>48</v>
      </c>
      <c r="B12" s="16" t="s">
        <v>29</v>
      </c>
      <c r="C12" s="14">
        <v>2329347.06</v>
      </c>
      <c r="D12" s="35">
        <v>44574</v>
      </c>
      <c r="E12" s="36">
        <v>44713</v>
      </c>
      <c r="F12" s="8">
        <v>1</v>
      </c>
      <c r="G12" s="12">
        <v>2329347.06</v>
      </c>
      <c r="H12" s="7"/>
      <c r="I12" s="72" t="s">
        <v>161</v>
      </c>
      <c r="J12" s="11"/>
    </row>
    <row r="13" spans="1:10" ht="75" x14ac:dyDescent="0.25">
      <c r="A13" s="73" t="s">
        <v>49</v>
      </c>
      <c r="B13" s="16" t="s">
        <v>23</v>
      </c>
      <c r="C13" s="14">
        <v>4706836.3600000003</v>
      </c>
      <c r="D13" s="35">
        <v>44589</v>
      </c>
      <c r="E13" s="34" t="s">
        <v>166</v>
      </c>
      <c r="F13" s="8">
        <v>0.5</v>
      </c>
      <c r="G13" s="12">
        <v>2353418.17</v>
      </c>
      <c r="H13" s="7"/>
      <c r="I13" s="72" t="s">
        <v>174</v>
      </c>
      <c r="J13" s="11"/>
    </row>
    <row r="14" spans="1:10" ht="60" x14ac:dyDescent="0.25">
      <c r="A14" s="73" t="s">
        <v>50</v>
      </c>
      <c r="B14" s="16" t="s">
        <v>130</v>
      </c>
      <c r="C14" s="14">
        <v>3474563.82</v>
      </c>
      <c r="D14" s="35">
        <v>44589</v>
      </c>
      <c r="E14" s="9" t="s">
        <v>160</v>
      </c>
      <c r="F14" s="8">
        <v>0.35</v>
      </c>
      <c r="G14" s="12">
        <v>1216097.3500000001</v>
      </c>
      <c r="H14" s="7"/>
      <c r="I14" s="72" t="s">
        <v>160</v>
      </c>
      <c r="J14" s="11"/>
    </row>
    <row r="15" spans="1:10" ht="63" x14ac:dyDescent="0.25">
      <c r="A15" s="73" t="s">
        <v>50</v>
      </c>
      <c r="B15" s="16" t="s">
        <v>130</v>
      </c>
      <c r="C15" s="14">
        <v>3477484.37</v>
      </c>
      <c r="D15" s="35">
        <v>44589</v>
      </c>
      <c r="E15" s="36">
        <v>44694</v>
      </c>
      <c r="F15" s="8">
        <v>0.35</v>
      </c>
      <c r="G15" s="12">
        <v>1217119.53</v>
      </c>
      <c r="H15" s="7"/>
      <c r="I15" s="72" t="s">
        <v>174</v>
      </c>
      <c r="J15" s="11"/>
    </row>
    <row r="16" spans="1:10" ht="75" x14ac:dyDescent="0.25">
      <c r="A16" s="71" t="s">
        <v>51</v>
      </c>
      <c r="B16" s="57" t="s">
        <v>140</v>
      </c>
      <c r="C16" s="13">
        <v>4628006.38</v>
      </c>
      <c r="D16" s="54">
        <v>44589</v>
      </c>
      <c r="E16" s="55">
        <v>44722</v>
      </c>
      <c r="F16" s="8">
        <v>0.7</v>
      </c>
      <c r="G16" s="12">
        <v>3239604.12</v>
      </c>
      <c r="H16" s="4"/>
      <c r="I16" s="72" t="s">
        <v>174</v>
      </c>
      <c r="J16" s="11"/>
    </row>
    <row r="17" spans="1:10" ht="90" x14ac:dyDescent="0.25">
      <c r="A17" s="73" t="s">
        <v>52</v>
      </c>
      <c r="B17" s="16" t="s">
        <v>141</v>
      </c>
      <c r="C17" s="14">
        <v>3787731.34</v>
      </c>
      <c r="D17" s="35">
        <v>44589</v>
      </c>
      <c r="E17" s="9" t="s">
        <v>160</v>
      </c>
      <c r="F17" s="8">
        <v>0.8</v>
      </c>
      <c r="G17" s="12">
        <v>3030107.37</v>
      </c>
      <c r="H17" s="7"/>
      <c r="I17" s="72" t="s">
        <v>160</v>
      </c>
      <c r="J17" s="11"/>
    </row>
    <row r="18" spans="1:10" ht="75" x14ac:dyDescent="0.25">
      <c r="A18" s="73" t="s">
        <v>53</v>
      </c>
      <c r="B18" s="16" t="s">
        <v>145</v>
      </c>
      <c r="C18" s="14">
        <v>3015953.49</v>
      </c>
      <c r="D18" s="35">
        <v>44585</v>
      </c>
      <c r="E18" s="36">
        <v>44697</v>
      </c>
      <c r="F18" s="8">
        <v>1</v>
      </c>
      <c r="G18" s="12">
        <v>3015953.49</v>
      </c>
      <c r="H18" s="7"/>
      <c r="I18" s="72" t="s">
        <v>161</v>
      </c>
      <c r="J18" s="11"/>
    </row>
    <row r="19" spans="1:10" ht="60" x14ac:dyDescent="0.25">
      <c r="A19" s="73" t="s">
        <v>54</v>
      </c>
      <c r="B19" s="16" t="s">
        <v>33</v>
      </c>
      <c r="C19" s="14">
        <v>4230503.04</v>
      </c>
      <c r="D19" s="35">
        <v>44585</v>
      </c>
      <c r="E19" s="36">
        <v>44715</v>
      </c>
      <c r="F19" s="8">
        <v>1</v>
      </c>
      <c r="G19" s="12">
        <v>4230503.04</v>
      </c>
      <c r="H19" s="7"/>
      <c r="I19" s="72" t="s">
        <v>161</v>
      </c>
      <c r="J19" s="11"/>
    </row>
    <row r="20" spans="1:10" ht="60" x14ac:dyDescent="0.25">
      <c r="A20" s="71" t="s">
        <v>55</v>
      </c>
      <c r="B20" s="6" t="s">
        <v>33</v>
      </c>
      <c r="C20" s="14">
        <v>4230503.04</v>
      </c>
      <c r="D20" s="35">
        <v>44585</v>
      </c>
      <c r="E20" s="36">
        <v>44680</v>
      </c>
      <c r="F20" s="8">
        <v>1</v>
      </c>
      <c r="G20" s="10">
        <v>4230503.04</v>
      </c>
      <c r="H20" s="7"/>
      <c r="I20" s="72" t="s">
        <v>161</v>
      </c>
      <c r="J20" s="11"/>
    </row>
    <row r="21" spans="1:10" ht="60" x14ac:dyDescent="0.25">
      <c r="A21" s="73" t="s">
        <v>56</v>
      </c>
      <c r="B21" s="16" t="s">
        <v>41</v>
      </c>
      <c r="C21" s="14">
        <v>4239021.16</v>
      </c>
      <c r="D21" s="35">
        <v>44585</v>
      </c>
      <c r="E21" s="36">
        <v>44686</v>
      </c>
      <c r="F21" s="8">
        <v>0.35</v>
      </c>
      <c r="G21" s="12">
        <v>1483657.41</v>
      </c>
      <c r="H21" s="7"/>
      <c r="I21" s="72" t="s">
        <v>174</v>
      </c>
      <c r="J21" s="11"/>
    </row>
    <row r="22" spans="1:10" ht="75" x14ac:dyDescent="0.25">
      <c r="A22" s="73" t="s">
        <v>57</v>
      </c>
      <c r="B22" s="16" t="s">
        <v>37</v>
      </c>
      <c r="C22" s="14">
        <v>2997584.26</v>
      </c>
      <c r="D22" s="35">
        <v>44585</v>
      </c>
      <c r="E22" s="55" t="s">
        <v>175</v>
      </c>
      <c r="F22" s="8">
        <v>0.52810000000000001</v>
      </c>
      <c r="G22" s="12">
        <v>1583024.25</v>
      </c>
      <c r="H22" s="7"/>
      <c r="I22" s="72" t="s">
        <v>174</v>
      </c>
      <c r="J22" s="11"/>
    </row>
    <row r="23" spans="1:10" ht="60" x14ac:dyDescent="0.25">
      <c r="A23" s="73" t="s">
        <v>58</v>
      </c>
      <c r="B23" s="16" t="s">
        <v>31</v>
      </c>
      <c r="C23" s="14">
        <v>3095883.66</v>
      </c>
      <c r="D23" s="35">
        <v>44585</v>
      </c>
      <c r="E23" s="36">
        <v>44678</v>
      </c>
      <c r="F23" s="8">
        <v>0.9</v>
      </c>
      <c r="G23" s="12">
        <v>2786295.29</v>
      </c>
      <c r="H23" s="7"/>
      <c r="I23" s="72" t="s">
        <v>174</v>
      </c>
      <c r="J23" s="11"/>
    </row>
    <row r="24" spans="1:10" ht="90" x14ac:dyDescent="0.25">
      <c r="A24" s="71" t="s">
        <v>59</v>
      </c>
      <c r="B24" s="57" t="s">
        <v>22</v>
      </c>
      <c r="C24" s="13">
        <v>3899812.53</v>
      </c>
      <c r="D24" s="54">
        <v>44615</v>
      </c>
      <c r="E24" s="55" t="s">
        <v>175</v>
      </c>
      <c r="F24" s="8">
        <v>0.9</v>
      </c>
      <c r="G24" s="12">
        <v>3509831.28</v>
      </c>
      <c r="H24" s="4"/>
      <c r="I24" s="72" t="s">
        <v>174</v>
      </c>
      <c r="J24" s="11"/>
    </row>
    <row r="25" spans="1:10" ht="60" x14ac:dyDescent="0.25">
      <c r="A25" s="73" t="s">
        <v>60</v>
      </c>
      <c r="B25" s="16" t="s">
        <v>26</v>
      </c>
      <c r="C25" s="14">
        <v>4195219.3899999997</v>
      </c>
      <c r="D25" s="35">
        <v>44615</v>
      </c>
      <c r="E25" s="36">
        <v>44686</v>
      </c>
      <c r="F25" s="8">
        <v>0.9</v>
      </c>
      <c r="G25" s="12">
        <v>3775697.45</v>
      </c>
      <c r="H25" s="7"/>
      <c r="I25" s="72" t="s">
        <v>174</v>
      </c>
      <c r="J25" s="11"/>
    </row>
    <row r="26" spans="1:10" ht="90" x14ac:dyDescent="0.25">
      <c r="A26" s="73" t="s">
        <v>61</v>
      </c>
      <c r="B26" s="16" t="s">
        <v>39</v>
      </c>
      <c r="C26" s="14">
        <v>3795682.47</v>
      </c>
      <c r="D26" s="35">
        <v>44610</v>
      </c>
      <c r="E26" s="9" t="s">
        <v>160</v>
      </c>
      <c r="F26" s="25">
        <v>0.8</v>
      </c>
      <c r="G26" s="7">
        <v>3036021</v>
      </c>
      <c r="H26" s="7"/>
      <c r="I26" s="72" t="s">
        <v>160</v>
      </c>
      <c r="J26" s="11"/>
    </row>
    <row r="27" spans="1:10" ht="105" x14ac:dyDescent="0.25">
      <c r="A27" s="73" t="s">
        <v>62</v>
      </c>
      <c r="B27" s="16" t="s">
        <v>16</v>
      </c>
      <c r="C27" s="14">
        <v>4593551.79</v>
      </c>
      <c r="D27" s="35">
        <v>44610</v>
      </c>
      <c r="E27" s="9" t="s">
        <v>160</v>
      </c>
      <c r="F27" s="8">
        <v>0.4</v>
      </c>
      <c r="G27" s="12">
        <v>1837420.72</v>
      </c>
      <c r="H27" s="7"/>
      <c r="I27" s="72" t="s">
        <v>160</v>
      </c>
      <c r="J27" s="11"/>
    </row>
    <row r="28" spans="1:10" ht="90" x14ac:dyDescent="0.25">
      <c r="A28" s="73" t="s">
        <v>63</v>
      </c>
      <c r="B28" s="16" t="s">
        <v>16</v>
      </c>
      <c r="C28" s="14">
        <v>4297065.29</v>
      </c>
      <c r="D28" s="35">
        <v>44610</v>
      </c>
      <c r="E28" s="9" t="s">
        <v>160</v>
      </c>
      <c r="F28" s="8">
        <v>0.45</v>
      </c>
      <c r="G28" s="12">
        <v>1933679.38</v>
      </c>
      <c r="H28" s="7"/>
      <c r="I28" s="72" t="s">
        <v>160</v>
      </c>
      <c r="J28" s="11"/>
    </row>
    <row r="29" spans="1:10" ht="60" x14ac:dyDescent="0.25">
      <c r="A29" s="71" t="s">
        <v>64</v>
      </c>
      <c r="B29" s="6" t="s">
        <v>16</v>
      </c>
      <c r="C29" s="14">
        <v>4193016.02</v>
      </c>
      <c r="D29" s="35">
        <v>44595</v>
      </c>
      <c r="E29" s="9" t="s">
        <v>160</v>
      </c>
      <c r="F29" s="25">
        <v>0.35</v>
      </c>
      <c r="G29" s="7">
        <v>1475941.64</v>
      </c>
      <c r="H29" s="7"/>
      <c r="I29" s="72" t="s">
        <v>160</v>
      </c>
      <c r="J29" s="11"/>
    </row>
    <row r="30" spans="1:10" ht="75" x14ac:dyDescent="0.25">
      <c r="A30" s="71" t="s">
        <v>65</v>
      </c>
      <c r="B30" s="57" t="s">
        <v>28</v>
      </c>
      <c r="C30" s="13">
        <v>4394000</v>
      </c>
      <c r="D30" s="54">
        <v>44595</v>
      </c>
      <c r="E30" s="55">
        <v>44697</v>
      </c>
      <c r="F30" s="8">
        <v>1</v>
      </c>
      <c r="G30" s="12">
        <v>4394000</v>
      </c>
      <c r="H30" s="4"/>
      <c r="I30" s="72" t="s">
        <v>161</v>
      </c>
      <c r="J30" s="11"/>
    </row>
    <row r="31" spans="1:10" ht="126" x14ac:dyDescent="0.25">
      <c r="A31" s="71" t="s">
        <v>66</v>
      </c>
      <c r="B31" s="6" t="s">
        <v>146</v>
      </c>
      <c r="C31" s="14">
        <v>4494000</v>
      </c>
      <c r="D31" s="35">
        <v>44595</v>
      </c>
      <c r="E31" s="36">
        <v>44697</v>
      </c>
      <c r="F31" s="8">
        <v>0.65</v>
      </c>
      <c r="G31" s="10">
        <v>2921100</v>
      </c>
      <c r="H31" s="7"/>
      <c r="I31" s="72" t="s">
        <v>174</v>
      </c>
      <c r="J31" s="11"/>
    </row>
    <row r="32" spans="1:10" ht="75" x14ac:dyDescent="0.25">
      <c r="A32" s="73" t="s">
        <v>67</v>
      </c>
      <c r="B32" s="16" t="s">
        <v>142</v>
      </c>
      <c r="C32" s="14">
        <v>3593032.65</v>
      </c>
      <c r="D32" s="35">
        <v>44620</v>
      </c>
      <c r="E32" s="9" t="s">
        <v>160</v>
      </c>
      <c r="F32" s="8">
        <v>0.3</v>
      </c>
      <c r="G32" s="12">
        <v>1077909.8</v>
      </c>
      <c r="H32" s="7"/>
      <c r="I32" s="72" t="s">
        <v>160</v>
      </c>
      <c r="J32" s="11"/>
    </row>
    <row r="33" spans="1:10" ht="60" x14ac:dyDescent="0.25">
      <c r="A33" s="73" t="s">
        <v>68</v>
      </c>
      <c r="B33" s="16" t="s">
        <v>36</v>
      </c>
      <c r="C33" s="14">
        <v>4196099.9400000004</v>
      </c>
      <c r="D33" s="35">
        <v>44595</v>
      </c>
      <c r="E33" s="36">
        <v>44680</v>
      </c>
      <c r="F33" s="8">
        <v>1</v>
      </c>
      <c r="G33" s="12">
        <v>4196099.9400000004</v>
      </c>
      <c r="H33" s="7"/>
      <c r="I33" s="72" t="s">
        <v>161</v>
      </c>
      <c r="J33" s="11"/>
    </row>
    <row r="34" spans="1:10" ht="90" x14ac:dyDescent="0.25">
      <c r="A34" s="73" t="s">
        <v>69</v>
      </c>
      <c r="B34" s="16" t="s">
        <v>18</v>
      </c>
      <c r="C34" s="14">
        <v>3098997.98</v>
      </c>
      <c r="D34" s="35">
        <v>44622</v>
      </c>
      <c r="E34" s="9" t="s">
        <v>160</v>
      </c>
      <c r="F34" s="8">
        <v>0.4</v>
      </c>
      <c r="G34" s="12">
        <v>1239599.19</v>
      </c>
      <c r="H34" s="7"/>
      <c r="I34" s="72" t="s">
        <v>160</v>
      </c>
      <c r="J34" s="11"/>
    </row>
    <row r="35" spans="1:10" ht="75" x14ac:dyDescent="0.25">
      <c r="A35" s="73" t="s">
        <v>70</v>
      </c>
      <c r="B35" s="16" t="s">
        <v>142</v>
      </c>
      <c r="C35" s="14">
        <v>3693052.15</v>
      </c>
      <c r="D35" s="35">
        <v>44615</v>
      </c>
      <c r="E35" s="9" t="s">
        <v>160</v>
      </c>
      <c r="F35" s="8">
        <v>0.5</v>
      </c>
      <c r="G35" s="12">
        <v>1846526.08</v>
      </c>
      <c r="H35" s="7"/>
      <c r="I35" s="72" t="s">
        <v>160</v>
      </c>
      <c r="J35" s="11"/>
    </row>
    <row r="36" spans="1:10" ht="90" x14ac:dyDescent="0.25">
      <c r="A36" s="71" t="s">
        <v>71</v>
      </c>
      <c r="B36" s="57" t="s">
        <v>141</v>
      </c>
      <c r="C36" s="13">
        <v>3894557.99</v>
      </c>
      <c r="D36" s="54">
        <v>44610</v>
      </c>
      <c r="E36" s="9" t="s">
        <v>160</v>
      </c>
      <c r="F36" s="8">
        <v>0.8</v>
      </c>
      <c r="G36" s="12">
        <v>3115804.55</v>
      </c>
      <c r="H36" s="4"/>
      <c r="I36" s="72" t="s">
        <v>160</v>
      </c>
      <c r="J36" s="11"/>
    </row>
    <row r="37" spans="1:10" ht="94.5" x14ac:dyDescent="0.25">
      <c r="A37" s="71" t="s">
        <v>72</v>
      </c>
      <c r="B37" s="6" t="s">
        <v>150</v>
      </c>
      <c r="C37" s="14">
        <v>3793348.24</v>
      </c>
      <c r="D37" s="35">
        <v>44610</v>
      </c>
      <c r="E37" s="9" t="s">
        <v>160</v>
      </c>
      <c r="F37" s="25">
        <v>0.5</v>
      </c>
      <c r="G37" s="7">
        <v>1896674.12</v>
      </c>
      <c r="H37" s="7"/>
      <c r="I37" s="72" t="s">
        <v>160</v>
      </c>
      <c r="J37" s="11"/>
    </row>
    <row r="38" spans="1:10" ht="60" x14ac:dyDescent="0.25">
      <c r="A38" s="71" t="s">
        <v>54</v>
      </c>
      <c r="B38" s="6" t="s">
        <v>33</v>
      </c>
      <c r="C38" s="14">
        <v>4194150.42</v>
      </c>
      <c r="D38" s="35">
        <v>44624</v>
      </c>
      <c r="E38" s="36">
        <v>44715</v>
      </c>
      <c r="F38" s="8">
        <v>1</v>
      </c>
      <c r="G38" s="10">
        <v>4194150.42</v>
      </c>
      <c r="H38" s="7"/>
      <c r="I38" s="72" t="s">
        <v>161</v>
      </c>
      <c r="J38" s="11"/>
    </row>
    <row r="39" spans="1:10" ht="60" x14ac:dyDescent="0.25">
      <c r="A39" s="73" t="s">
        <v>73</v>
      </c>
      <c r="B39" s="16" t="s">
        <v>31</v>
      </c>
      <c r="C39" s="14">
        <v>4195046.16</v>
      </c>
      <c r="D39" s="35">
        <v>44610</v>
      </c>
      <c r="E39" s="36">
        <v>44678</v>
      </c>
      <c r="F39" s="8">
        <v>1</v>
      </c>
      <c r="G39" s="12">
        <v>4195046.16</v>
      </c>
      <c r="H39" s="7"/>
      <c r="I39" s="72" t="s">
        <v>161</v>
      </c>
      <c r="J39" s="11"/>
    </row>
    <row r="40" spans="1:10" ht="90" x14ac:dyDescent="0.25">
      <c r="A40" s="73" t="s">
        <v>74</v>
      </c>
      <c r="B40" s="16" t="s">
        <v>32</v>
      </c>
      <c r="C40" s="14">
        <v>3695414.98</v>
      </c>
      <c r="D40" s="35">
        <v>44615</v>
      </c>
      <c r="E40" s="36">
        <v>44722</v>
      </c>
      <c r="F40" s="8">
        <v>0.5</v>
      </c>
      <c r="G40" s="12">
        <v>1847707.49</v>
      </c>
      <c r="H40" s="7"/>
      <c r="I40" s="72" t="s">
        <v>174</v>
      </c>
      <c r="J40" s="11"/>
    </row>
    <row r="41" spans="1:10" ht="126" x14ac:dyDescent="0.25">
      <c r="A41" s="73" t="s">
        <v>75</v>
      </c>
      <c r="B41" s="16" t="s">
        <v>147</v>
      </c>
      <c r="C41" s="14">
        <v>4592787.49</v>
      </c>
      <c r="D41" s="35">
        <v>44615</v>
      </c>
      <c r="E41" s="36"/>
      <c r="F41" s="8">
        <v>0.61</v>
      </c>
      <c r="G41" s="12">
        <v>2801600.37</v>
      </c>
      <c r="H41" s="7"/>
      <c r="I41" s="72" t="s">
        <v>174</v>
      </c>
      <c r="J41" s="11"/>
    </row>
    <row r="42" spans="1:10" ht="75" x14ac:dyDescent="0.25">
      <c r="A42" s="73" t="s">
        <v>76</v>
      </c>
      <c r="B42" s="16" t="s">
        <v>42</v>
      </c>
      <c r="C42" s="14">
        <v>4291493.49</v>
      </c>
      <c r="D42" s="35">
        <v>44595</v>
      </c>
      <c r="E42" s="36">
        <v>44701</v>
      </c>
      <c r="F42" s="8">
        <v>0.5</v>
      </c>
      <c r="G42" s="12">
        <v>2145784.5499999998</v>
      </c>
      <c r="H42" s="7"/>
      <c r="I42" s="72" t="s">
        <v>174</v>
      </c>
      <c r="J42" s="11"/>
    </row>
    <row r="43" spans="1:10" ht="75" x14ac:dyDescent="0.25">
      <c r="A43" s="71" t="s">
        <v>77</v>
      </c>
      <c r="B43" s="57" t="s">
        <v>42</v>
      </c>
      <c r="C43" s="13">
        <v>3793335.73</v>
      </c>
      <c r="D43" s="54">
        <v>44595</v>
      </c>
      <c r="E43" s="55">
        <v>44704</v>
      </c>
      <c r="F43" s="8">
        <v>0.5</v>
      </c>
      <c r="G43" s="12">
        <v>1897163.61</v>
      </c>
      <c r="H43" s="4"/>
      <c r="I43" s="72" t="s">
        <v>174</v>
      </c>
      <c r="J43" s="11"/>
    </row>
    <row r="44" spans="1:10" ht="90" x14ac:dyDescent="0.25">
      <c r="A44" s="73" t="s">
        <v>78</v>
      </c>
      <c r="B44" s="16" t="s">
        <v>22</v>
      </c>
      <c r="C44" s="14">
        <v>3895215.01</v>
      </c>
      <c r="D44" s="35">
        <v>44593</v>
      </c>
      <c r="E44" s="36"/>
      <c r="F44" s="8">
        <v>0.9</v>
      </c>
      <c r="G44" s="12">
        <v>3505693.51</v>
      </c>
      <c r="H44" s="7"/>
      <c r="I44" s="72" t="s">
        <v>174</v>
      </c>
      <c r="J44" s="11"/>
    </row>
    <row r="45" spans="1:10" ht="90" x14ac:dyDescent="0.25">
      <c r="A45" s="73" t="s">
        <v>79</v>
      </c>
      <c r="B45" s="16" t="s">
        <v>131</v>
      </c>
      <c r="C45" s="14">
        <v>3196953.64</v>
      </c>
      <c r="D45" s="35">
        <v>44620</v>
      </c>
      <c r="E45" s="9" t="s">
        <v>160</v>
      </c>
      <c r="F45" s="25">
        <v>0.9</v>
      </c>
      <c r="G45" s="7">
        <v>2877258.25</v>
      </c>
      <c r="H45" s="7"/>
      <c r="I45" s="72" t="s">
        <v>160</v>
      </c>
      <c r="J45" s="11"/>
    </row>
    <row r="46" spans="1:10" ht="105" x14ac:dyDescent="0.25">
      <c r="A46" s="71" t="s">
        <v>80</v>
      </c>
      <c r="B46" s="6" t="s">
        <v>38</v>
      </c>
      <c r="C46" s="14">
        <v>3892107.07</v>
      </c>
      <c r="D46" s="35">
        <v>44635</v>
      </c>
      <c r="E46" s="9" t="s">
        <v>160</v>
      </c>
      <c r="F46" s="25">
        <v>0.76</v>
      </c>
      <c r="G46" s="7">
        <v>2965396.38</v>
      </c>
      <c r="H46" s="7"/>
      <c r="I46" s="72" t="s">
        <v>160</v>
      </c>
      <c r="J46" s="11"/>
    </row>
    <row r="47" spans="1:10" ht="90" x14ac:dyDescent="0.25">
      <c r="A47" s="71" t="s">
        <v>81</v>
      </c>
      <c r="B47" s="6" t="s">
        <v>18</v>
      </c>
      <c r="C47" s="14">
        <v>4494923.75</v>
      </c>
      <c r="D47" s="35">
        <v>44595</v>
      </c>
      <c r="E47" s="36"/>
      <c r="F47" s="8">
        <v>0.4</v>
      </c>
      <c r="G47" s="10">
        <v>1797969.5</v>
      </c>
      <c r="H47" s="7"/>
      <c r="I47" s="72" t="s">
        <v>174</v>
      </c>
      <c r="J47" s="11"/>
    </row>
    <row r="48" spans="1:10" ht="75" x14ac:dyDescent="0.25">
      <c r="A48" s="73" t="s">
        <v>82</v>
      </c>
      <c r="B48" s="16" t="s">
        <v>143</v>
      </c>
      <c r="C48" s="14">
        <v>3591431.29</v>
      </c>
      <c r="D48" s="35">
        <v>44610</v>
      </c>
      <c r="E48" s="36">
        <v>44680</v>
      </c>
      <c r="F48" s="8">
        <v>1</v>
      </c>
      <c r="G48" s="12">
        <v>3591431.29</v>
      </c>
      <c r="H48" s="7"/>
      <c r="I48" s="72" t="s">
        <v>161</v>
      </c>
      <c r="J48" s="11"/>
    </row>
    <row r="49" spans="1:10" ht="75" x14ac:dyDescent="0.25">
      <c r="A49" s="71" t="s">
        <v>83</v>
      </c>
      <c r="B49" s="57" t="s">
        <v>39</v>
      </c>
      <c r="C49" s="13">
        <v>3893610.05</v>
      </c>
      <c r="D49" s="54">
        <v>44610</v>
      </c>
      <c r="E49" s="9" t="s">
        <v>160</v>
      </c>
      <c r="F49" s="8">
        <v>0.4</v>
      </c>
      <c r="G49" s="12">
        <v>1557444.02</v>
      </c>
      <c r="H49" s="4"/>
      <c r="I49" s="72" t="s">
        <v>160</v>
      </c>
      <c r="J49" s="11"/>
    </row>
    <row r="50" spans="1:10" ht="75" x14ac:dyDescent="0.25">
      <c r="A50" s="71" t="s">
        <v>84</v>
      </c>
      <c r="B50" s="6" t="s">
        <v>16</v>
      </c>
      <c r="C50" s="14">
        <v>4392934.41</v>
      </c>
      <c r="D50" s="35">
        <v>44610</v>
      </c>
      <c r="E50" s="9" t="s">
        <v>160</v>
      </c>
      <c r="F50" s="8">
        <v>0.55000000000000004</v>
      </c>
      <c r="G50" s="10">
        <v>2416113.92</v>
      </c>
      <c r="H50" s="7"/>
      <c r="I50" s="72" t="s">
        <v>160</v>
      </c>
      <c r="J50" s="11"/>
    </row>
    <row r="51" spans="1:10" ht="90" x14ac:dyDescent="0.25">
      <c r="A51" s="73" t="s">
        <v>85</v>
      </c>
      <c r="B51" s="16" t="s">
        <v>30</v>
      </c>
      <c r="C51" s="14">
        <v>4393711.55</v>
      </c>
      <c r="D51" s="35">
        <v>44635</v>
      </c>
      <c r="E51" s="9" t="s">
        <v>160</v>
      </c>
      <c r="F51" s="8">
        <v>0.54569999999999996</v>
      </c>
      <c r="G51" s="12">
        <v>2397648.39</v>
      </c>
      <c r="H51" s="7"/>
      <c r="I51" s="72" t="s">
        <v>160</v>
      </c>
      <c r="J51" s="11"/>
    </row>
    <row r="52" spans="1:10" ht="75" x14ac:dyDescent="0.25">
      <c r="A52" s="73" t="s">
        <v>86</v>
      </c>
      <c r="B52" s="16" t="s">
        <v>148</v>
      </c>
      <c r="C52" s="14">
        <v>4395981.67</v>
      </c>
      <c r="D52" s="35">
        <v>44635</v>
      </c>
      <c r="E52" s="9" t="s">
        <v>160</v>
      </c>
      <c r="F52" s="8">
        <v>0.57999999999999996</v>
      </c>
      <c r="G52" s="12">
        <v>2549931.86</v>
      </c>
      <c r="H52" s="7"/>
      <c r="I52" s="72" t="s">
        <v>160</v>
      </c>
      <c r="J52" s="11"/>
    </row>
    <row r="53" spans="1:10" ht="60" x14ac:dyDescent="0.25">
      <c r="A53" s="73" t="s">
        <v>87</v>
      </c>
      <c r="B53" s="16" t="s">
        <v>27</v>
      </c>
      <c r="C53" s="14">
        <v>3492892.85</v>
      </c>
      <c r="D53" s="35">
        <v>44635</v>
      </c>
      <c r="E53" s="9" t="s">
        <v>160</v>
      </c>
      <c r="F53" s="8">
        <v>0.35</v>
      </c>
      <c r="G53" s="12">
        <v>1222512.5</v>
      </c>
      <c r="H53" s="7"/>
      <c r="I53" s="72" t="s">
        <v>160</v>
      </c>
      <c r="J53" s="11"/>
    </row>
    <row r="54" spans="1:10" ht="60" x14ac:dyDescent="0.25">
      <c r="A54" s="71" t="s">
        <v>88</v>
      </c>
      <c r="B54" s="6" t="s">
        <v>26</v>
      </c>
      <c r="C54" s="14">
        <v>4188960.84</v>
      </c>
      <c r="D54" s="35">
        <v>44635</v>
      </c>
      <c r="E54" s="9" t="s">
        <v>160</v>
      </c>
      <c r="F54" s="8">
        <v>0.9</v>
      </c>
      <c r="G54" s="10">
        <v>3770064.76</v>
      </c>
      <c r="H54" s="7"/>
      <c r="I54" s="72" t="s">
        <v>160</v>
      </c>
      <c r="J54" s="11"/>
    </row>
    <row r="55" spans="1:10" ht="105" x14ac:dyDescent="0.25">
      <c r="A55" s="73" t="s">
        <v>89</v>
      </c>
      <c r="B55" s="16" t="s">
        <v>27</v>
      </c>
      <c r="C55" s="14">
        <v>3894819.11</v>
      </c>
      <c r="D55" s="35">
        <v>44635</v>
      </c>
      <c r="E55" s="9" t="s">
        <v>160</v>
      </c>
      <c r="F55" s="8">
        <v>0.4</v>
      </c>
      <c r="G55" s="12">
        <v>1324238.49</v>
      </c>
      <c r="H55" s="7"/>
      <c r="I55" s="72" t="s">
        <v>160</v>
      </c>
      <c r="J55" s="11"/>
    </row>
    <row r="56" spans="1:10" ht="60" x14ac:dyDescent="0.25">
      <c r="A56" s="71" t="s">
        <v>90</v>
      </c>
      <c r="B56" s="57" t="s">
        <v>23</v>
      </c>
      <c r="C56" s="13">
        <v>2892594.96</v>
      </c>
      <c r="D56" s="54">
        <v>44595</v>
      </c>
      <c r="E56" s="55">
        <v>44687</v>
      </c>
      <c r="F56" s="8">
        <v>1</v>
      </c>
      <c r="G56" s="12">
        <v>2892594.96</v>
      </c>
      <c r="H56" s="4"/>
      <c r="I56" s="72" t="s">
        <v>161</v>
      </c>
      <c r="J56" s="11"/>
    </row>
    <row r="57" spans="1:10" ht="90" x14ac:dyDescent="0.25">
      <c r="A57" s="71" t="s">
        <v>91</v>
      </c>
      <c r="B57" s="6" t="s">
        <v>24</v>
      </c>
      <c r="C57" s="14">
        <v>4395383.38</v>
      </c>
      <c r="D57" s="35">
        <v>44609</v>
      </c>
      <c r="E57" s="9" t="s">
        <v>160</v>
      </c>
      <c r="F57" s="8">
        <v>0.52</v>
      </c>
      <c r="G57" s="10">
        <v>2285597.7999999998</v>
      </c>
      <c r="H57" s="7"/>
      <c r="I57" s="72" t="s">
        <v>160</v>
      </c>
      <c r="J57" s="11"/>
    </row>
    <row r="58" spans="1:10" ht="75" x14ac:dyDescent="0.25">
      <c r="A58" s="73" t="s">
        <v>92</v>
      </c>
      <c r="B58" s="16" t="s">
        <v>40</v>
      </c>
      <c r="C58" s="14">
        <v>3993314.69</v>
      </c>
      <c r="D58" s="35">
        <v>44610</v>
      </c>
      <c r="E58" s="9" t="s">
        <v>160</v>
      </c>
      <c r="F58" s="8">
        <v>0.5</v>
      </c>
      <c r="G58" s="12">
        <v>1996657.35</v>
      </c>
      <c r="H58" s="7"/>
      <c r="I58" s="72" t="s">
        <v>160</v>
      </c>
      <c r="J58" s="11"/>
    </row>
    <row r="59" spans="1:10" ht="60" x14ac:dyDescent="0.25">
      <c r="A59" s="73" t="s">
        <v>56</v>
      </c>
      <c r="B59" s="16" t="s">
        <v>144</v>
      </c>
      <c r="C59" s="14">
        <v>2796716.28</v>
      </c>
      <c r="D59" s="35">
        <v>44610</v>
      </c>
      <c r="E59" s="36"/>
      <c r="F59" s="8">
        <v>0.35</v>
      </c>
      <c r="G59" s="12">
        <v>978850.7</v>
      </c>
      <c r="H59" s="7"/>
      <c r="I59" s="72" t="s">
        <v>174</v>
      </c>
      <c r="J59" s="11"/>
    </row>
    <row r="60" spans="1:10" ht="75" x14ac:dyDescent="0.25">
      <c r="A60" s="73" t="s">
        <v>93</v>
      </c>
      <c r="B60" s="16" t="s">
        <v>32</v>
      </c>
      <c r="C60" s="14">
        <v>3597007.87</v>
      </c>
      <c r="D60" s="35">
        <v>44610</v>
      </c>
      <c r="E60" s="9" t="s">
        <v>160</v>
      </c>
      <c r="F60" s="8">
        <v>0.45</v>
      </c>
      <c r="G60" s="12">
        <v>1618653.54</v>
      </c>
      <c r="H60" s="7"/>
      <c r="I60" s="72" t="s">
        <v>160</v>
      </c>
      <c r="J60" s="11"/>
    </row>
    <row r="61" spans="1:10" ht="90" x14ac:dyDescent="0.25">
      <c r="A61" s="73" t="s">
        <v>94</v>
      </c>
      <c r="B61" s="16" t="s">
        <v>32</v>
      </c>
      <c r="C61" s="14">
        <v>3697339.5</v>
      </c>
      <c r="D61" s="35">
        <v>44610</v>
      </c>
      <c r="E61" s="36"/>
      <c r="F61" s="8">
        <v>0.5</v>
      </c>
      <c r="G61" s="12">
        <v>1848669.75</v>
      </c>
      <c r="H61" s="7"/>
      <c r="I61" s="72" t="s">
        <v>174</v>
      </c>
      <c r="J61" s="11"/>
    </row>
    <row r="62" spans="1:10" ht="75" x14ac:dyDescent="0.25">
      <c r="A62" s="73" t="s">
        <v>95</v>
      </c>
      <c r="B62" s="16" t="s">
        <v>18</v>
      </c>
      <c r="C62" s="14">
        <v>3893475.34</v>
      </c>
      <c r="D62" s="35">
        <v>44610</v>
      </c>
      <c r="E62" s="36"/>
      <c r="F62" s="25">
        <v>0.5</v>
      </c>
      <c r="G62" s="7">
        <v>1946737.67</v>
      </c>
      <c r="H62" s="7"/>
      <c r="I62" s="72" t="s">
        <v>174</v>
      </c>
      <c r="J62" s="11"/>
    </row>
    <row r="63" spans="1:10" ht="105" x14ac:dyDescent="0.25">
      <c r="A63" s="71" t="s">
        <v>96</v>
      </c>
      <c r="B63" s="3" t="s">
        <v>35</v>
      </c>
      <c r="C63" s="13">
        <v>4490461.8099999996</v>
      </c>
      <c r="D63" s="54">
        <v>44635</v>
      </c>
      <c r="E63" s="9" t="s">
        <v>160</v>
      </c>
      <c r="F63" s="88">
        <v>0.28999999999999998</v>
      </c>
      <c r="G63" s="4">
        <v>1292803.96</v>
      </c>
      <c r="H63" s="4"/>
      <c r="I63" s="72" t="s">
        <v>160</v>
      </c>
      <c r="J63" s="11"/>
    </row>
    <row r="64" spans="1:10" ht="135" x14ac:dyDescent="0.25">
      <c r="A64" s="71" t="s">
        <v>97</v>
      </c>
      <c r="B64" s="6" t="s">
        <v>40</v>
      </c>
      <c r="C64" s="14">
        <v>3794511.57</v>
      </c>
      <c r="D64" s="35">
        <v>44610</v>
      </c>
      <c r="E64" s="36">
        <v>44712</v>
      </c>
      <c r="F64" s="8">
        <v>0.68</v>
      </c>
      <c r="G64" s="10">
        <v>2580267.87</v>
      </c>
      <c r="H64" s="7"/>
      <c r="I64" s="72" t="s">
        <v>174</v>
      </c>
      <c r="J64" s="11"/>
    </row>
    <row r="65" spans="1:10" ht="105" x14ac:dyDescent="0.25">
      <c r="A65" s="73" t="s">
        <v>152</v>
      </c>
      <c r="B65" s="16" t="s">
        <v>27</v>
      </c>
      <c r="C65" s="14">
        <v>3792157.14</v>
      </c>
      <c r="D65" s="35">
        <v>44622</v>
      </c>
      <c r="E65" s="9" t="s">
        <v>160</v>
      </c>
      <c r="F65" s="8">
        <v>0.55000000000000004</v>
      </c>
      <c r="G65" s="12">
        <v>2085686.43</v>
      </c>
      <c r="H65" s="7"/>
      <c r="I65" s="72" t="s">
        <v>160</v>
      </c>
      <c r="J65" s="11"/>
    </row>
    <row r="66" spans="1:10" ht="60" x14ac:dyDescent="0.25">
      <c r="A66" s="73" t="s">
        <v>98</v>
      </c>
      <c r="B66" s="16" t="s">
        <v>149</v>
      </c>
      <c r="C66" s="14">
        <v>3487500</v>
      </c>
      <c r="D66" s="35">
        <v>44622</v>
      </c>
      <c r="E66" s="9" t="s">
        <v>160</v>
      </c>
      <c r="F66" s="8">
        <v>0.35</v>
      </c>
      <c r="G66" s="12">
        <v>1220625</v>
      </c>
      <c r="H66" s="7"/>
      <c r="I66" s="72" t="s">
        <v>160</v>
      </c>
      <c r="J66" s="11"/>
    </row>
    <row r="67" spans="1:10" ht="105" x14ac:dyDescent="0.25">
      <c r="A67" s="71" t="s">
        <v>99</v>
      </c>
      <c r="B67" s="6" t="s">
        <v>38</v>
      </c>
      <c r="C67" s="14">
        <v>3196052.8</v>
      </c>
      <c r="D67" s="35">
        <v>44630</v>
      </c>
      <c r="E67" s="9" t="s">
        <v>160</v>
      </c>
      <c r="F67" s="8">
        <v>0.7077</v>
      </c>
      <c r="G67" s="10">
        <v>2261846.5699999998</v>
      </c>
      <c r="H67" s="7"/>
      <c r="I67" s="72" t="s">
        <v>160</v>
      </c>
      <c r="J67" s="11"/>
    </row>
    <row r="68" spans="1:10" ht="75" x14ac:dyDescent="0.25">
      <c r="A68" s="73" t="s">
        <v>100</v>
      </c>
      <c r="B68" s="16" t="s">
        <v>18</v>
      </c>
      <c r="C68" s="14">
        <v>3795605.34</v>
      </c>
      <c r="D68" s="35">
        <v>44622</v>
      </c>
      <c r="E68" s="36"/>
      <c r="F68" s="8">
        <v>0.5</v>
      </c>
      <c r="G68" s="12">
        <v>1897802.67</v>
      </c>
      <c r="H68" s="7"/>
      <c r="I68" s="72" t="s">
        <v>174</v>
      </c>
      <c r="J68" s="11"/>
    </row>
    <row r="69" spans="1:10" ht="75" x14ac:dyDescent="0.25">
      <c r="A69" s="71" t="s">
        <v>101</v>
      </c>
      <c r="B69" s="57" t="s">
        <v>151</v>
      </c>
      <c r="C69" s="13">
        <v>4344739.96</v>
      </c>
      <c r="D69" s="54">
        <v>44622</v>
      </c>
      <c r="E69" s="9" t="s">
        <v>160</v>
      </c>
      <c r="F69" s="8">
        <v>0.9</v>
      </c>
      <c r="G69" s="12">
        <v>3910265.87</v>
      </c>
      <c r="H69" s="4"/>
      <c r="I69" s="72" t="s">
        <v>160</v>
      </c>
      <c r="J69" s="11"/>
    </row>
    <row r="70" spans="1:10" ht="75" x14ac:dyDescent="0.25">
      <c r="A70" s="73" t="s">
        <v>102</v>
      </c>
      <c r="B70" s="16" t="s">
        <v>165</v>
      </c>
      <c r="C70" s="14">
        <v>3792900</v>
      </c>
      <c r="D70" s="35">
        <v>44624</v>
      </c>
      <c r="E70" s="36">
        <v>44697</v>
      </c>
      <c r="F70" s="8">
        <v>0.65</v>
      </c>
      <c r="G70" s="12">
        <v>2465385</v>
      </c>
      <c r="H70" s="7"/>
      <c r="I70" s="72" t="s">
        <v>174</v>
      </c>
      <c r="J70" s="11"/>
    </row>
    <row r="71" spans="1:10" ht="90" x14ac:dyDescent="0.25">
      <c r="A71" s="71" t="s">
        <v>103</v>
      </c>
      <c r="B71" s="6" t="s">
        <v>44</v>
      </c>
      <c r="C71" s="14">
        <v>3793694.98</v>
      </c>
      <c r="D71" s="35">
        <v>44624</v>
      </c>
      <c r="E71" s="36">
        <v>44722</v>
      </c>
      <c r="F71" s="8">
        <v>0.3</v>
      </c>
      <c r="G71" s="10">
        <v>1138337.55</v>
      </c>
      <c r="H71" s="7"/>
      <c r="I71" s="72" t="s">
        <v>174</v>
      </c>
      <c r="J71" s="11"/>
    </row>
    <row r="72" spans="1:10" ht="45" x14ac:dyDescent="0.25">
      <c r="A72" s="73" t="s">
        <v>104</v>
      </c>
      <c r="B72" s="16" t="s">
        <v>33</v>
      </c>
      <c r="C72" s="14">
        <v>4195795</v>
      </c>
      <c r="D72" s="35">
        <v>44624</v>
      </c>
      <c r="E72" s="36">
        <v>44715</v>
      </c>
      <c r="F72" s="8">
        <v>1</v>
      </c>
      <c r="G72" s="12">
        <v>4195795</v>
      </c>
      <c r="H72" s="7"/>
      <c r="I72" s="72" t="s">
        <v>161</v>
      </c>
      <c r="J72" s="11"/>
    </row>
    <row r="73" spans="1:10" ht="75" x14ac:dyDescent="0.25">
      <c r="A73" s="71" t="s">
        <v>105</v>
      </c>
      <c r="B73" s="6" t="s">
        <v>16</v>
      </c>
      <c r="C73" s="14">
        <v>3896842.14</v>
      </c>
      <c r="D73" s="35">
        <v>44624</v>
      </c>
      <c r="E73" s="9" t="s">
        <v>160</v>
      </c>
      <c r="F73" s="8">
        <v>0.85</v>
      </c>
      <c r="G73" s="10">
        <v>3312315.82</v>
      </c>
      <c r="H73" s="7"/>
      <c r="I73" s="72" t="s">
        <v>160</v>
      </c>
      <c r="J73" s="11"/>
    </row>
    <row r="74" spans="1:10" ht="90" x14ac:dyDescent="0.25">
      <c r="A74" s="73" t="s">
        <v>106</v>
      </c>
      <c r="B74" s="16" t="s">
        <v>36</v>
      </c>
      <c r="C74" s="14">
        <v>4391753.49</v>
      </c>
      <c r="D74" s="35">
        <v>44624</v>
      </c>
      <c r="E74" s="36">
        <v>44680</v>
      </c>
      <c r="F74" s="8">
        <v>0.5</v>
      </c>
      <c r="G74" s="12">
        <v>2195876.75</v>
      </c>
      <c r="H74" s="7"/>
      <c r="I74" s="72" t="s">
        <v>174</v>
      </c>
      <c r="J74" s="11"/>
    </row>
    <row r="75" spans="1:10" ht="45" x14ac:dyDescent="0.25">
      <c r="A75" s="73" t="s">
        <v>107</v>
      </c>
      <c r="B75" s="16" t="s">
        <v>21</v>
      </c>
      <c r="C75" s="14">
        <v>3892325.34</v>
      </c>
      <c r="D75" s="35">
        <v>44624</v>
      </c>
      <c r="E75" s="36"/>
      <c r="F75" s="8">
        <v>0.81240000000000001</v>
      </c>
      <c r="G75" s="12">
        <v>3162125.11</v>
      </c>
      <c r="H75" s="7"/>
      <c r="I75" s="72" t="s">
        <v>174</v>
      </c>
      <c r="J75" s="11"/>
    </row>
    <row r="76" spans="1:10" ht="45" x14ac:dyDescent="0.25">
      <c r="A76" s="73" t="s">
        <v>108</v>
      </c>
      <c r="B76" s="16" t="s">
        <v>37</v>
      </c>
      <c r="C76" s="14">
        <v>4594184.8099999996</v>
      </c>
      <c r="D76" s="35">
        <v>44624</v>
      </c>
      <c r="E76" s="36"/>
      <c r="F76" s="8">
        <v>0.51880000000000004</v>
      </c>
      <c r="G76" s="12">
        <v>2383463.08</v>
      </c>
      <c r="H76" s="7"/>
      <c r="I76" s="72" t="s">
        <v>174</v>
      </c>
      <c r="J76" s="11"/>
    </row>
    <row r="77" spans="1:10" ht="45" x14ac:dyDescent="0.25">
      <c r="A77" s="71" t="s">
        <v>109</v>
      </c>
      <c r="B77" s="57" t="s">
        <v>30</v>
      </c>
      <c r="C77" s="13">
        <v>4394177.3</v>
      </c>
      <c r="D77" s="54">
        <v>44624</v>
      </c>
      <c r="E77" s="9" t="s">
        <v>160</v>
      </c>
      <c r="F77" s="8">
        <v>0.54</v>
      </c>
      <c r="G77" s="4">
        <v>2382962.35</v>
      </c>
      <c r="H77" s="4"/>
      <c r="I77" s="72" t="s">
        <v>160</v>
      </c>
      <c r="J77" s="11"/>
    </row>
    <row r="78" spans="1:10" ht="105" x14ac:dyDescent="0.25">
      <c r="A78" s="73" t="s">
        <v>110</v>
      </c>
      <c r="B78" s="16" t="s">
        <v>20</v>
      </c>
      <c r="C78" s="14">
        <v>4590654.21</v>
      </c>
      <c r="D78" s="35">
        <v>44624</v>
      </c>
      <c r="E78" s="9" t="s">
        <v>160</v>
      </c>
      <c r="F78" s="8">
        <v>0.56000000000000005</v>
      </c>
      <c r="G78" s="12">
        <v>2570766.36</v>
      </c>
      <c r="H78" s="7"/>
      <c r="I78" s="72" t="s">
        <v>160</v>
      </c>
      <c r="J78" s="11"/>
    </row>
    <row r="79" spans="1:10" ht="45" x14ac:dyDescent="0.25">
      <c r="A79" s="73" t="s">
        <v>155</v>
      </c>
      <c r="B79" s="16" t="s">
        <v>18</v>
      </c>
      <c r="C79" s="14">
        <v>2095000</v>
      </c>
      <c r="D79" s="35">
        <v>44574</v>
      </c>
      <c r="E79" s="36">
        <v>44685</v>
      </c>
      <c r="F79" s="8">
        <v>1</v>
      </c>
      <c r="G79" s="12">
        <v>2095000</v>
      </c>
      <c r="H79" s="7"/>
      <c r="I79" s="72" t="s">
        <v>161</v>
      </c>
      <c r="J79" s="11"/>
    </row>
    <row r="80" spans="1:10" ht="45" x14ac:dyDescent="0.25">
      <c r="A80" s="71" t="s">
        <v>156</v>
      </c>
      <c r="B80" s="6" t="s">
        <v>37</v>
      </c>
      <c r="C80" s="14">
        <v>381874.09</v>
      </c>
      <c r="D80" s="35">
        <v>44620</v>
      </c>
      <c r="E80" s="36">
        <v>44644</v>
      </c>
      <c r="F80" s="8">
        <v>1</v>
      </c>
      <c r="G80" s="10">
        <v>381874.09</v>
      </c>
      <c r="H80" s="7"/>
      <c r="I80" s="72" t="s">
        <v>161</v>
      </c>
      <c r="J80" s="11"/>
    </row>
    <row r="81" spans="1:10" ht="45" x14ac:dyDescent="0.25">
      <c r="A81" s="73" t="s">
        <v>157</v>
      </c>
      <c r="B81" s="16" t="s">
        <v>132</v>
      </c>
      <c r="C81" s="14">
        <v>2790000</v>
      </c>
      <c r="D81" s="35">
        <v>44622</v>
      </c>
      <c r="E81" s="9" t="s">
        <v>160</v>
      </c>
      <c r="F81" s="8">
        <v>0.35</v>
      </c>
      <c r="G81" s="12">
        <v>976500</v>
      </c>
      <c r="H81" s="7"/>
      <c r="I81" s="72" t="s">
        <v>160</v>
      </c>
      <c r="J81" s="11"/>
    </row>
    <row r="82" spans="1:10" ht="75" x14ac:dyDescent="0.25">
      <c r="A82" s="71" t="s">
        <v>158</v>
      </c>
      <c r="B82" s="6" t="s">
        <v>30</v>
      </c>
      <c r="C82" s="14">
        <v>4694163.7</v>
      </c>
      <c r="D82" s="35">
        <v>44622</v>
      </c>
      <c r="E82" s="9" t="s">
        <v>160</v>
      </c>
      <c r="F82" s="8">
        <v>0.51300000000000001</v>
      </c>
      <c r="G82" s="10">
        <v>2408105.98</v>
      </c>
      <c r="H82" s="7"/>
      <c r="I82" s="72" t="s">
        <v>160</v>
      </c>
      <c r="J82" s="11"/>
    </row>
    <row r="83" spans="1:10" ht="75" x14ac:dyDescent="0.25">
      <c r="A83" s="73" t="s">
        <v>128</v>
      </c>
      <c r="B83" s="16" t="s">
        <v>33</v>
      </c>
      <c r="C83" s="14">
        <v>250675</v>
      </c>
      <c r="D83" s="35">
        <v>44704</v>
      </c>
      <c r="E83" s="9" t="s">
        <v>160</v>
      </c>
      <c r="F83" s="8">
        <v>1</v>
      </c>
      <c r="G83" s="12">
        <v>250675</v>
      </c>
      <c r="H83" s="7"/>
      <c r="I83" s="72" t="s">
        <v>160</v>
      </c>
      <c r="J83" s="11"/>
    </row>
    <row r="84" spans="1:10" ht="90" x14ac:dyDescent="0.25">
      <c r="A84" s="71" t="s">
        <v>129</v>
      </c>
      <c r="B84" s="57" t="s">
        <v>33</v>
      </c>
      <c r="C84" s="13">
        <v>222964</v>
      </c>
      <c r="D84" s="54">
        <v>44683</v>
      </c>
      <c r="E84" s="9" t="s">
        <v>160</v>
      </c>
      <c r="F84" s="8">
        <v>1</v>
      </c>
      <c r="G84" s="12">
        <v>222964</v>
      </c>
      <c r="H84" s="4"/>
      <c r="I84" s="72" t="s">
        <v>160</v>
      </c>
      <c r="J84" s="11"/>
    </row>
    <row r="85" spans="1:10" x14ac:dyDescent="0.25">
      <c r="A85" s="74"/>
      <c r="B85" s="38"/>
      <c r="C85" s="39"/>
      <c r="D85" s="45"/>
      <c r="E85" s="46"/>
      <c r="F85" s="41"/>
      <c r="G85" s="56"/>
      <c r="H85" s="43"/>
      <c r="I85" s="75"/>
      <c r="J85" s="11"/>
    </row>
    <row r="86" spans="1:10" x14ac:dyDescent="0.25">
      <c r="A86" s="69" t="s">
        <v>14</v>
      </c>
      <c r="B86" s="47"/>
      <c r="C86" s="59"/>
      <c r="D86" s="49"/>
      <c r="E86" s="50"/>
      <c r="F86" s="60"/>
      <c r="G86" s="61"/>
      <c r="H86" s="62"/>
      <c r="I86" s="76"/>
      <c r="J86" s="11"/>
    </row>
    <row r="87" spans="1:10" ht="45" x14ac:dyDescent="0.25">
      <c r="A87" s="71" t="s">
        <v>112</v>
      </c>
      <c r="B87" s="57" t="s">
        <v>22</v>
      </c>
      <c r="C87" s="13">
        <v>4786551.7</v>
      </c>
      <c r="D87" s="29">
        <v>44589</v>
      </c>
      <c r="E87" s="32"/>
      <c r="F87" s="8">
        <v>0.9</v>
      </c>
      <c r="G87" s="12">
        <v>4307896.53</v>
      </c>
      <c r="H87" s="4"/>
      <c r="I87" s="72" t="s">
        <v>174</v>
      </c>
      <c r="J87" s="11"/>
    </row>
    <row r="88" spans="1:10" ht="45" x14ac:dyDescent="0.25">
      <c r="A88" s="73" t="s">
        <v>111</v>
      </c>
      <c r="B88" s="16" t="s">
        <v>45</v>
      </c>
      <c r="C88" s="14">
        <v>3196953.64</v>
      </c>
      <c r="D88" s="28">
        <v>44595</v>
      </c>
      <c r="E88" s="31">
        <v>44655</v>
      </c>
      <c r="F88" s="8">
        <v>1</v>
      </c>
      <c r="G88" s="12">
        <v>3196953.6399999997</v>
      </c>
      <c r="H88" s="7"/>
      <c r="I88" s="72" t="s">
        <v>161</v>
      </c>
      <c r="J88" s="11"/>
    </row>
    <row r="89" spans="1:10" ht="31.5" x14ac:dyDescent="0.25">
      <c r="A89" s="73" t="s">
        <v>136</v>
      </c>
      <c r="B89" s="16" t="s">
        <v>24</v>
      </c>
      <c r="C89" s="14">
        <v>996376.51</v>
      </c>
      <c r="D89" s="28">
        <v>44592</v>
      </c>
      <c r="E89" s="31">
        <v>44635</v>
      </c>
      <c r="F89" s="8">
        <v>1</v>
      </c>
      <c r="G89" s="12">
        <v>996376.51</v>
      </c>
      <c r="H89" s="7"/>
      <c r="I89" s="72" t="s">
        <v>161</v>
      </c>
      <c r="J89" s="11"/>
    </row>
    <row r="90" spans="1:10" ht="75" x14ac:dyDescent="0.25">
      <c r="A90" s="73" t="s">
        <v>113</v>
      </c>
      <c r="B90" s="16" t="s">
        <v>22</v>
      </c>
      <c r="C90" s="14">
        <v>3996786.92</v>
      </c>
      <c r="D90" s="28">
        <v>44595</v>
      </c>
      <c r="E90" s="31"/>
      <c r="F90" s="8">
        <v>0.9</v>
      </c>
      <c r="G90" s="12">
        <v>3597108.23</v>
      </c>
      <c r="H90" s="7"/>
      <c r="I90" s="72" t="s">
        <v>174</v>
      </c>
      <c r="J90" s="11"/>
    </row>
    <row r="91" spans="1:10" ht="30" x14ac:dyDescent="0.25">
      <c r="A91" s="73" t="s">
        <v>114</v>
      </c>
      <c r="B91" s="16" t="s">
        <v>44</v>
      </c>
      <c r="C91" s="14">
        <v>1988148.6</v>
      </c>
      <c r="D91" s="28">
        <v>44589</v>
      </c>
      <c r="E91" s="31">
        <v>44659</v>
      </c>
      <c r="F91" s="8">
        <v>1</v>
      </c>
      <c r="G91" s="12">
        <v>1988148.6</v>
      </c>
      <c r="H91" s="7"/>
      <c r="I91" s="72" t="s">
        <v>162</v>
      </c>
      <c r="J91" s="11"/>
    </row>
    <row r="92" spans="1:10" ht="60" x14ac:dyDescent="0.25">
      <c r="A92" s="73" t="s">
        <v>115</v>
      </c>
      <c r="B92" s="16" t="s">
        <v>46</v>
      </c>
      <c r="C92" s="14">
        <v>2401125.31</v>
      </c>
      <c r="D92" s="28">
        <v>44615</v>
      </c>
      <c r="E92" s="31">
        <v>44736</v>
      </c>
      <c r="F92" s="8">
        <v>0.5</v>
      </c>
      <c r="G92" s="12">
        <v>1184099.48</v>
      </c>
      <c r="H92" s="7"/>
      <c r="I92" s="72" t="s">
        <v>174</v>
      </c>
      <c r="J92" s="11"/>
    </row>
    <row r="93" spans="1:10" ht="45" x14ac:dyDescent="0.25">
      <c r="A93" s="73" t="s">
        <v>116</v>
      </c>
      <c r="B93" s="16" t="s">
        <v>25</v>
      </c>
      <c r="C93" s="14">
        <v>4791630.82</v>
      </c>
      <c r="D93" s="28">
        <v>44615</v>
      </c>
      <c r="E93" s="9" t="s">
        <v>160</v>
      </c>
      <c r="F93" s="8">
        <v>0.50160000000000005</v>
      </c>
      <c r="G93" s="12">
        <v>2402766.64</v>
      </c>
      <c r="H93" s="7"/>
      <c r="I93" s="72" t="s">
        <v>160</v>
      </c>
      <c r="J93" s="11"/>
    </row>
    <row r="94" spans="1:10" ht="75" x14ac:dyDescent="0.25">
      <c r="A94" s="73" t="s">
        <v>117</v>
      </c>
      <c r="B94" s="16" t="s">
        <v>22</v>
      </c>
      <c r="C94" s="14">
        <v>4798887.8600000003</v>
      </c>
      <c r="D94" s="28">
        <v>44615</v>
      </c>
      <c r="E94" s="31">
        <v>44713</v>
      </c>
      <c r="F94" s="8">
        <v>0.9</v>
      </c>
      <c r="G94" s="12">
        <v>4318999.07</v>
      </c>
      <c r="H94" s="7"/>
      <c r="I94" s="72" t="s">
        <v>174</v>
      </c>
      <c r="J94" s="11"/>
    </row>
    <row r="95" spans="1:10" ht="83.25" customHeight="1" x14ac:dyDescent="0.25">
      <c r="A95" s="73" t="s">
        <v>117</v>
      </c>
      <c r="B95" s="16" t="s">
        <v>22</v>
      </c>
      <c r="C95" s="14">
        <v>3994521.79</v>
      </c>
      <c r="D95" s="28">
        <v>44610</v>
      </c>
      <c r="E95" s="31"/>
      <c r="F95" s="8">
        <v>0.9</v>
      </c>
      <c r="G95" s="12">
        <v>3595069.61</v>
      </c>
      <c r="H95" s="7"/>
      <c r="I95" s="72" t="s">
        <v>174</v>
      </c>
      <c r="J95" s="11"/>
    </row>
    <row r="96" spans="1:10" ht="30" x14ac:dyDescent="0.25">
      <c r="A96" s="73" t="s">
        <v>137</v>
      </c>
      <c r="B96" s="16" t="s">
        <v>43</v>
      </c>
      <c r="C96" s="14">
        <v>995484</v>
      </c>
      <c r="D96" s="33" t="s">
        <v>163</v>
      </c>
      <c r="E96" s="34" t="s">
        <v>164</v>
      </c>
      <c r="F96" s="8">
        <v>1</v>
      </c>
      <c r="G96" s="12">
        <v>995484</v>
      </c>
      <c r="H96" s="7"/>
      <c r="I96" s="72" t="s">
        <v>161</v>
      </c>
      <c r="J96" s="11"/>
    </row>
    <row r="97" spans="1:10" ht="45" x14ac:dyDescent="0.25">
      <c r="A97" s="73" t="s">
        <v>118</v>
      </c>
      <c r="B97" s="16" t="s">
        <v>30</v>
      </c>
      <c r="C97" s="14">
        <v>995484</v>
      </c>
      <c r="D97" s="28">
        <v>44709</v>
      </c>
      <c r="E97" s="31">
        <v>44713</v>
      </c>
      <c r="F97" s="8">
        <v>1</v>
      </c>
      <c r="G97" s="12">
        <v>995484</v>
      </c>
      <c r="H97" s="7"/>
      <c r="I97" s="72" t="s">
        <v>161</v>
      </c>
      <c r="J97" s="11"/>
    </row>
    <row r="98" spans="1:10" ht="31.5" x14ac:dyDescent="0.25">
      <c r="A98" s="71" t="s">
        <v>119</v>
      </c>
      <c r="B98" s="57" t="s">
        <v>24</v>
      </c>
      <c r="C98" s="13">
        <v>677600</v>
      </c>
      <c r="D98" s="29"/>
      <c r="E98" s="32"/>
      <c r="F98" s="8">
        <v>1</v>
      </c>
      <c r="G98" s="12">
        <v>677600</v>
      </c>
      <c r="H98" s="4"/>
      <c r="I98" s="72" t="s">
        <v>161</v>
      </c>
      <c r="J98" s="11"/>
    </row>
    <row r="99" spans="1:10" ht="45" x14ac:dyDescent="0.25">
      <c r="A99" s="71" t="s">
        <v>120</v>
      </c>
      <c r="B99" s="57" t="s">
        <v>44</v>
      </c>
      <c r="C99" s="13">
        <v>995484</v>
      </c>
      <c r="D99" s="29">
        <v>44713</v>
      </c>
      <c r="E99" s="32">
        <v>44713</v>
      </c>
      <c r="F99" s="8">
        <v>1</v>
      </c>
      <c r="G99" s="12">
        <v>995484</v>
      </c>
      <c r="H99" s="4"/>
      <c r="I99" s="72" t="s">
        <v>161</v>
      </c>
      <c r="J99" s="11"/>
    </row>
    <row r="100" spans="1:10" ht="30" x14ac:dyDescent="0.25">
      <c r="A100" s="73" t="s">
        <v>121</v>
      </c>
      <c r="B100" s="16" t="s">
        <v>43</v>
      </c>
      <c r="C100" s="14">
        <v>795484.22</v>
      </c>
      <c r="D100" s="28">
        <v>44600</v>
      </c>
      <c r="E100" s="31">
        <v>44656</v>
      </c>
      <c r="F100" s="8">
        <v>0.7</v>
      </c>
      <c r="G100" s="12">
        <v>556838.94999999995</v>
      </c>
      <c r="H100" s="7"/>
      <c r="I100" s="72" t="s">
        <v>161</v>
      </c>
      <c r="J100" s="11"/>
    </row>
    <row r="101" spans="1:10" ht="45" x14ac:dyDescent="0.25">
      <c r="A101" s="73" t="s">
        <v>122</v>
      </c>
      <c r="B101" s="16" t="s">
        <v>18</v>
      </c>
      <c r="C101" s="14">
        <v>995355</v>
      </c>
      <c r="D101" s="28">
        <v>44714</v>
      </c>
      <c r="E101" s="31">
        <v>44719</v>
      </c>
      <c r="F101" s="8">
        <v>1</v>
      </c>
      <c r="G101" s="12">
        <v>995355</v>
      </c>
      <c r="H101" s="7"/>
      <c r="I101" s="72" t="s">
        <v>161</v>
      </c>
      <c r="J101" s="11"/>
    </row>
    <row r="102" spans="1:10" ht="45" x14ac:dyDescent="0.25">
      <c r="A102" s="73" t="s">
        <v>123</v>
      </c>
      <c r="B102" s="16" t="s">
        <v>153</v>
      </c>
      <c r="C102" s="14">
        <v>931134</v>
      </c>
      <c r="D102" s="28">
        <v>44653</v>
      </c>
      <c r="E102" s="31">
        <v>44657</v>
      </c>
      <c r="F102" s="8">
        <v>1</v>
      </c>
      <c r="G102" s="12">
        <v>931134</v>
      </c>
      <c r="H102" s="7"/>
      <c r="I102" s="72" t="s">
        <v>161</v>
      </c>
      <c r="J102" s="11"/>
    </row>
    <row r="103" spans="1:10" ht="30" x14ac:dyDescent="0.25">
      <c r="A103" s="73" t="s">
        <v>124</v>
      </c>
      <c r="B103" s="16" t="s">
        <v>43</v>
      </c>
      <c r="C103" s="14">
        <v>1543350</v>
      </c>
      <c r="D103" s="28">
        <v>44595</v>
      </c>
      <c r="E103" s="31">
        <v>44617</v>
      </c>
      <c r="F103" s="8">
        <v>1</v>
      </c>
      <c r="G103" s="12">
        <v>1543350</v>
      </c>
      <c r="H103" s="7"/>
      <c r="I103" s="72" t="s">
        <v>161</v>
      </c>
      <c r="J103" s="11"/>
    </row>
    <row r="104" spans="1:10" ht="45" x14ac:dyDescent="0.25">
      <c r="A104" s="73" t="s">
        <v>125</v>
      </c>
      <c r="B104" s="16" t="s">
        <v>154</v>
      </c>
      <c r="C104" s="14">
        <v>3994734.62</v>
      </c>
      <c r="D104" s="28">
        <v>44624</v>
      </c>
      <c r="E104" s="31">
        <v>44701</v>
      </c>
      <c r="F104" s="8">
        <v>0.60109999999999997</v>
      </c>
      <c r="G104" s="12">
        <v>2401362.65</v>
      </c>
      <c r="H104" s="7"/>
      <c r="I104" s="72" t="s">
        <v>161</v>
      </c>
      <c r="J104" s="11"/>
    </row>
    <row r="105" spans="1:10" ht="45" x14ac:dyDescent="0.25">
      <c r="A105" s="73" t="s">
        <v>126</v>
      </c>
      <c r="B105" s="16" t="s">
        <v>22</v>
      </c>
      <c r="C105" s="14">
        <v>995226</v>
      </c>
      <c r="D105" s="28">
        <v>44719</v>
      </c>
      <c r="E105" s="31">
        <v>44732</v>
      </c>
      <c r="F105" s="8">
        <v>1</v>
      </c>
      <c r="G105" s="12">
        <v>995226</v>
      </c>
      <c r="H105" s="7"/>
      <c r="I105" s="72" t="s">
        <v>161</v>
      </c>
      <c r="J105" s="11"/>
    </row>
    <row r="106" spans="1:10" ht="116.25" customHeight="1" x14ac:dyDescent="0.25">
      <c r="A106" s="73" t="s">
        <v>127</v>
      </c>
      <c r="B106" s="16" t="s">
        <v>17</v>
      </c>
      <c r="C106" s="14">
        <v>899300</v>
      </c>
      <c r="D106" s="420" t="s">
        <v>167</v>
      </c>
      <c r="E106" s="421"/>
      <c r="F106" s="8">
        <v>1</v>
      </c>
      <c r="G106" s="12">
        <v>899300</v>
      </c>
      <c r="H106" s="7"/>
      <c r="I106" s="72" t="s">
        <v>161</v>
      </c>
      <c r="J106" s="11"/>
    </row>
    <row r="107" spans="1:10" s="19" customFormat="1" ht="65.25" customHeight="1" thickBot="1" x14ac:dyDescent="0.3">
      <c r="A107" s="93" t="s">
        <v>139</v>
      </c>
      <c r="B107" s="94" t="s">
        <v>17</v>
      </c>
      <c r="C107" s="95">
        <v>84499165.120000005</v>
      </c>
      <c r="D107" s="422" t="s">
        <v>168</v>
      </c>
      <c r="E107" s="423"/>
      <c r="F107" s="96">
        <v>1</v>
      </c>
      <c r="G107" s="97">
        <v>84499165.120000005</v>
      </c>
      <c r="H107" s="98"/>
      <c r="I107" s="86" t="s">
        <v>161</v>
      </c>
      <c r="J107" s="22"/>
    </row>
    <row r="108" spans="1:10" s="19" customFormat="1" x14ac:dyDescent="0.25">
      <c r="A108" s="37"/>
      <c r="B108" s="38"/>
      <c r="C108" s="39"/>
      <c r="D108" s="40"/>
      <c r="E108" s="40"/>
      <c r="F108" s="41"/>
      <c r="G108" s="42"/>
      <c r="H108" s="43"/>
      <c r="I108" s="44"/>
      <c r="J108" s="22"/>
    </row>
    <row r="109" spans="1:10" s="19" customFormat="1" x14ac:dyDescent="0.25">
      <c r="A109" s="37"/>
      <c r="B109" s="38"/>
      <c r="C109" s="39"/>
      <c r="D109" s="40"/>
      <c r="E109" s="40"/>
      <c r="F109" s="41"/>
      <c r="G109" s="42"/>
      <c r="H109" s="43"/>
      <c r="I109" s="44"/>
      <c r="J109" s="22"/>
    </row>
    <row r="110" spans="1:10" s="19" customFormat="1" x14ac:dyDescent="0.25">
      <c r="A110" s="37"/>
      <c r="B110" s="38"/>
      <c r="C110" s="39"/>
      <c r="D110" s="40"/>
      <c r="E110" s="40"/>
      <c r="F110" s="41"/>
      <c r="G110" s="42"/>
      <c r="H110" s="43"/>
      <c r="I110" s="44"/>
      <c r="J110" s="22"/>
    </row>
    <row r="111" spans="1:10" s="19" customFormat="1" x14ac:dyDescent="0.25">
      <c r="A111" s="37"/>
      <c r="B111" s="38"/>
      <c r="C111" s="39"/>
      <c r="D111" s="40"/>
      <c r="E111" s="40"/>
      <c r="F111" s="41"/>
      <c r="G111" s="42"/>
      <c r="H111" s="43"/>
      <c r="I111" s="44"/>
      <c r="J111" s="22"/>
    </row>
    <row r="112" spans="1:10" s="19" customFormat="1" x14ac:dyDescent="0.25">
      <c r="A112" s="37"/>
      <c r="B112" s="38"/>
      <c r="C112" s="39"/>
      <c r="D112" s="40"/>
      <c r="E112" s="40"/>
      <c r="F112" s="41"/>
      <c r="G112" s="42"/>
      <c r="H112" s="43"/>
      <c r="I112" s="44"/>
      <c r="J112" s="22"/>
    </row>
    <row r="113" spans="1:10" s="19" customFormat="1" x14ac:dyDescent="0.25">
      <c r="A113" s="37"/>
      <c r="B113" s="38"/>
      <c r="C113" s="39"/>
      <c r="D113" s="40"/>
      <c r="E113" s="40"/>
      <c r="F113" s="41"/>
      <c r="G113" s="42"/>
      <c r="H113" s="43"/>
      <c r="I113" s="44"/>
      <c r="J113" s="22"/>
    </row>
    <row r="114" spans="1:10" s="19" customFormat="1" x14ac:dyDescent="0.25">
      <c r="A114" s="37"/>
      <c r="B114" s="38"/>
      <c r="C114" s="39"/>
      <c r="D114" s="40"/>
      <c r="E114" s="40"/>
      <c r="F114" s="41"/>
      <c r="G114" s="42"/>
      <c r="H114" s="43"/>
      <c r="I114" s="44"/>
      <c r="J114" s="22"/>
    </row>
    <row r="115" spans="1:10" s="19" customFormat="1" x14ac:dyDescent="0.25">
      <c r="A115" s="74"/>
      <c r="B115" s="38"/>
      <c r="C115" s="39"/>
      <c r="D115" s="40"/>
      <c r="E115" s="40"/>
      <c r="F115" s="41"/>
      <c r="G115" s="42"/>
      <c r="H115" s="43"/>
      <c r="I115" s="75"/>
      <c r="J115" s="22"/>
    </row>
    <row r="116" spans="1:10" x14ac:dyDescent="0.25">
      <c r="A116" s="69" t="s">
        <v>15</v>
      </c>
      <c r="B116" s="47"/>
      <c r="C116" s="48"/>
      <c r="D116" s="49"/>
      <c r="E116" s="50"/>
      <c r="F116" s="51"/>
      <c r="G116" s="52"/>
      <c r="H116" s="53"/>
      <c r="I116" s="77"/>
    </row>
    <row r="117" spans="1:10" s="19" customFormat="1" ht="135" x14ac:dyDescent="0.25">
      <c r="A117" s="78" t="s">
        <v>133</v>
      </c>
      <c r="B117" s="89" t="s">
        <v>34</v>
      </c>
      <c r="C117" s="90">
        <v>292100</v>
      </c>
      <c r="D117" s="424" t="s">
        <v>169</v>
      </c>
      <c r="E117" s="425"/>
      <c r="F117" s="58">
        <v>1</v>
      </c>
      <c r="G117" s="91">
        <v>292100</v>
      </c>
      <c r="H117" s="92"/>
      <c r="I117" s="72" t="s">
        <v>161</v>
      </c>
      <c r="J117" s="22"/>
    </row>
    <row r="118" spans="1:10" ht="105" x14ac:dyDescent="0.25">
      <c r="A118" s="79" t="s">
        <v>134</v>
      </c>
      <c r="B118" s="20" t="s">
        <v>34</v>
      </c>
      <c r="C118" s="21">
        <v>44880</v>
      </c>
      <c r="D118" s="420" t="s">
        <v>170</v>
      </c>
      <c r="E118" s="421"/>
      <c r="F118" s="5">
        <v>1</v>
      </c>
      <c r="G118" s="4">
        <v>44880</v>
      </c>
      <c r="H118" s="18"/>
      <c r="I118" s="72" t="s">
        <v>161</v>
      </c>
      <c r="J118" s="11"/>
    </row>
    <row r="119" spans="1:10" ht="47.25" x14ac:dyDescent="0.25">
      <c r="A119" s="80" t="s">
        <v>138</v>
      </c>
      <c r="B119" s="26" t="s">
        <v>17</v>
      </c>
      <c r="C119" s="17">
        <v>936000</v>
      </c>
      <c r="D119" s="420" t="s">
        <v>170</v>
      </c>
      <c r="E119" s="421"/>
      <c r="F119" s="5">
        <v>1</v>
      </c>
      <c r="G119" s="17">
        <v>936000</v>
      </c>
      <c r="H119" s="23"/>
      <c r="I119" s="72" t="s">
        <v>161</v>
      </c>
    </row>
    <row r="120" spans="1:10" ht="48" thickBot="1" x14ac:dyDescent="0.3">
      <c r="A120" s="81" t="s">
        <v>138</v>
      </c>
      <c r="B120" s="82" t="s">
        <v>17</v>
      </c>
      <c r="C120" s="83">
        <v>562500</v>
      </c>
      <c r="D120" s="417" t="s">
        <v>170</v>
      </c>
      <c r="E120" s="418"/>
      <c r="F120" s="84">
        <v>1</v>
      </c>
      <c r="G120" s="83">
        <v>562500</v>
      </c>
      <c r="H120" s="85"/>
      <c r="I120" s="86" t="s">
        <v>161</v>
      </c>
    </row>
    <row r="122" spans="1:10" x14ac:dyDescent="0.25">
      <c r="A122" s="1" t="s">
        <v>171</v>
      </c>
    </row>
    <row r="127" spans="1:10" x14ac:dyDescent="0.25">
      <c r="A127" s="101" t="s">
        <v>176</v>
      </c>
      <c r="F127" s="389" t="s">
        <v>177</v>
      </c>
      <c r="G127" s="389"/>
      <c r="H127" s="389"/>
    </row>
    <row r="128" spans="1:10" x14ac:dyDescent="0.25">
      <c r="A128" s="87" t="s">
        <v>172</v>
      </c>
      <c r="F128" s="419" t="s">
        <v>173</v>
      </c>
      <c r="G128" s="419"/>
      <c r="H128" s="419"/>
    </row>
  </sheetData>
  <sheetProtection algorithmName="SHA-512" hashValue="6RIUhZ70+jpT5MSFGoLVW5l5kkHZKMAv13QdIUgxEZi/A+B6UU2LStjPTKgxi1T0mu14PUfjhf8y7Q64/Su7Og==" saltValue="fSoR+gVhqAbL5y2bL+IWtw==" spinCount="100000" sheet="1"/>
  <mergeCells count="18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120:E120"/>
    <mergeCell ref="F127:H127"/>
    <mergeCell ref="F128:H128"/>
    <mergeCell ref="D106:E106"/>
    <mergeCell ref="D107:E107"/>
    <mergeCell ref="D117:E117"/>
    <mergeCell ref="D118:E118"/>
    <mergeCell ref="D119:E119"/>
  </mergeCells>
  <pageMargins left="0.7" right="0.7" top="0.25" bottom="0.47" header="0.2" footer="0.26"/>
  <pageSetup paperSize="10000" scale="89" orientation="landscape" horizontalDpi="300" verticalDpi="300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UNLIQUIDATED CA</vt:lpstr>
      <vt:lpstr>TRUSTFUND</vt:lpstr>
      <vt:lpstr>CASH FLOW</vt:lpstr>
      <vt:lpstr>SEF</vt:lpstr>
      <vt:lpstr>LDRRM</vt:lpstr>
      <vt:lpstr>20%IRA</vt:lpstr>
      <vt:lpstr>'20%IRA'!Print_Area</vt:lpstr>
      <vt:lpstr>'CASH FLOW'!Print_Area</vt:lpstr>
      <vt:lpstr>LDRRM!Print_Area</vt:lpstr>
      <vt:lpstr>'UNLIQUIDATED CA'!Print_Area</vt:lpstr>
      <vt:lpstr>'20%IRA'!Print_Titles</vt:lpstr>
      <vt:lpstr>LDRRM!Print_Titles</vt:lpstr>
      <vt:lpstr>TRUSTFUND!Print_Titles</vt:lpstr>
      <vt:lpstr>'UNLIQUIDATED CA'!Print_Titles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2022-08-26T05:40:08Z</cp:lastPrinted>
  <dcterms:created xsi:type="dcterms:W3CDTF">2014-06-05T16:09:33Z</dcterms:created>
  <dcterms:modified xsi:type="dcterms:W3CDTF">2023-01-13T00:49:37Z</dcterms:modified>
</cp:coreProperties>
</file>